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9"/>
  <workbookPr defaultThemeVersion="124226"/>
  <mc:AlternateContent xmlns:mc="http://schemas.openxmlformats.org/markup-compatibility/2006">
    <mc:Choice Requires="x15">
      <x15ac:absPath xmlns:x15ac="http://schemas.microsoft.com/office/spreadsheetml/2010/11/ac" url="https://ibich-my.sharepoint.com/personal/roman_ringgenberg_ibi_ch/Documents/Documents/01_OFFICE/"/>
    </mc:Choice>
  </mc:AlternateContent>
  <xr:revisionPtr revIDLastSave="0" documentId="8_{36D254D4-1CEE-4FBC-B088-2B5587BB7C86}" xr6:coauthVersionLast="47" xr6:coauthVersionMax="47" xr10:uidLastSave="{00000000-0000-0000-0000-000000000000}"/>
  <bookViews>
    <workbookView xWindow="-110" yWindow="-110" windowWidth="19420" windowHeight="10300" tabRatio="629" xr2:uid="{00000000-000D-0000-FFFF-FFFF00000000}"/>
  </bookViews>
  <sheets>
    <sheet name="ZEV Tarif" sheetId="1" r:id="rId1"/>
    <sheet name="Erläuterungen" sheetId="14" r:id="rId2"/>
    <sheet name="Resa - Recettes - Ertrag" sheetId="12" state="hidden" r:id="rId3"/>
    <sheet name="Annualità - Annuité - Annuität" sheetId="13" state="hidden" r:id="rId4"/>
  </sheets>
  <definedNames>
    <definedName name="Annualità">#REF!</definedName>
    <definedName name="Annuität">#REF!</definedName>
    <definedName name="Annuité">#REF!</definedName>
    <definedName name="Formula2">INDIRECT(#REF!+#REF!)</definedName>
    <definedName name="Formule_1">IF('ZEV Tarif'!$J$1=#REF!,#REF!,IF('ZEV Tarif'!$J$1=#REF!,#REF!,#REF!))</definedName>
    <definedName name="Formule_2">IF('ZEV Tarif'!$J$1=#REF!,#REF!,IF('ZEV Tarif'!$J$1=#REF!,#REF!,#REF!))</definedName>
    <definedName name="lingua">#REF!</definedName>
    <definedName name="Mit_Bezugspreis">#REF!</definedName>
    <definedName name="NomeFormula">#REF!</definedName>
    <definedName name="Prezzo_medio">#REF!</definedName>
    <definedName name="Prix_moy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G72" i="1" l="1"/>
  <c r="H29" i="1"/>
  <c r="N33" i="1"/>
  <c r="H49" i="1"/>
  <c r="I9" i="1"/>
  <c r="J9" i="1" s="1"/>
  <c r="H25" i="1"/>
  <c r="H31" i="1" l="1"/>
  <c r="U23" i="1"/>
  <c r="H55" i="1"/>
  <c r="D2" i="12" l="1"/>
  <c r="B10" i="12" l="1"/>
  <c r="B11" i="12"/>
  <c r="I16" i="13" l="1"/>
  <c r="I22" i="13" s="1"/>
  <c r="H16" i="13"/>
  <c r="H22" i="13" s="1"/>
  <c r="G16" i="13"/>
  <c r="G22" i="13" s="1"/>
  <c r="F16" i="13"/>
  <c r="F22" i="13" s="1"/>
  <c r="E16" i="13"/>
  <c r="E22" i="13" s="1"/>
  <c r="D16" i="13"/>
  <c r="D22" i="13" s="1"/>
  <c r="B12" i="12"/>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G78" i="1" l="1"/>
  <c r="H43" i="1"/>
  <c r="J25" i="1"/>
  <c r="J43" i="1" l="1"/>
  <c r="H15" i="1"/>
  <c r="J13" i="1" l="1"/>
  <c r="H50" i="1" s="1"/>
  <c r="J52" i="1" l="1"/>
  <c r="J55" i="1"/>
  <c r="F55" i="1"/>
  <c r="J17" i="1"/>
  <c r="F60" i="1" s="1"/>
  <c r="J58" i="1" l="1"/>
  <c r="J60" i="1" s="1"/>
  <c r="G76" i="1" l="1"/>
  <c r="G80" i="1" l="1"/>
  <c r="J85" i="1" s="1"/>
  <c r="S15" i="1" s="1"/>
  <c r="T17" i="1"/>
  <c r="J83" i="1" l="1"/>
  <c r="T21" i="1"/>
  <c r="T19" i="1"/>
</calcChain>
</file>

<file path=xl/sharedStrings.xml><?xml version="1.0" encoding="utf-8"?>
<sst xmlns="http://schemas.openxmlformats.org/spreadsheetml/2006/main" count="158" uniqueCount="116">
  <si>
    <t xml:space="preserve">Berechnung ZEV Preis </t>
  </si>
  <si>
    <t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t>
  </si>
  <si>
    <t>Angaben zur Anlage und dem möglichen Solarertrag</t>
  </si>
  <si>
    <t>Anlage</t>
  </si>
  <si>
    <t>Variabeln</t>
  </si>
  <si>
    <t>Jahr der Inbetriebnahme / Alter der Anlage</t>
  </si>
  <si>
    <t>Jahre</t>
  </si>
  <si>
    <t>Installierte Leistung</t>
  </si>
  <si>
    <r>
      <rPr>
        <sz val="10"/>
        <rFont val="Arial"/>
        <family val="2"/>
      </rPr>
      <t>kWp</t>
    </r>
  </si>
  <si>
    <t>Erwartete Produktionserträge:</t>
  </si>
  <si>
    <t>basierend auf dem berechneten Anfangswert</t>
  </si>
  <si>
    <t>kWh/Jahr</t>
  </si>
  <si>
    <t>Rückliefervergütungen IBI 2024 ***</t>
  </si>
  <si>
    <t>[Rp./kWh]</t>
  </si>
  <si>
    <t>mit Berücksichtigung des jährl. Leistungsverlusts</t>
  </si>
  <si>
    <t>1. Quartal</t>
  </si>
  <si>
    <t>Rp./kWh</t>
  </si>
  <si>
    <t>ZEV Strompreis</t>
  </si>
  <si>
    <t>Eigenverbrauchsanteil (erwartet oder Vorjahreswert)</t>
  </si>
  <si>
    <r>
      <rPr>
        <sz val="10"/>
        <rFont val="Arial"/>
        <family val="2"/>
      </rPr>
      <t>%</t>
    </r>
  </si>
  <si>
    <t>2. Quartal</t>
  </si>
  <si>
    <t>Gestehungs-kosten</t>
  </si>
  <si>
    <t>Zinsumfeld</t>
  </si>
  <si>
    <t>3. Quartal</t>
  </si>
  <si>
    <t>Rendite Investor</t>
  </si>
  <si>
    <t>aktueller Referenzzinssatz</t>
  </si>
  <si>
    <t>%</t>
  </si>
  <si>
    <t>4. Quartal</t>
  </si>
  <si>
    <t>Preisvorteil Mieter</t>
  </si>
  <si>
    <t>Risikozuschlag</t>
  </si>
  <si>
    <t>Herkunftsnachweis HKN</t>
  </si>
  <si>
    <t>Durchschnitts-preis IBI Stromprodukt</t>
  </si>
  <si>
    <t>Maximal zu erzielende Rendite auf den Kapitalkosten</t>
  </si>
  <si>
    <t>Total</t>
  </si>
  <si>
    <t>Strompreise und Rückliefervergütungen</t>
  </si>
  <si>
    <t>Bödeli Blaustrom / Preise 2024</t>
  </si>
  <si>
    <t>Rückliefervergütung der IBI (inkl. Herkunftsnachweis HKN)</t>
  </si>
  <si>
    <t>(lokale Tarife prüfen)</t>
  </si>
  <si>
    <t>Normaltarif</t>
  </si>
  <si>
    <t xml:space="preserve">Preis IBI Standardstromprodukt </t>
  </si>
  <si>
    <t>Spartarif</t>
  </si>
  <si>
    <t>Bödeli Blaustrom, Durchschnitt aus Normal- und Spartarif, inklusive Netznutzung und Abgaben</t>
  </si>
  <si>
    <t>Durchschnittspreis</t>
  </si>
  <si>
    <t>Gestehungskosten Photovoltaikanlage</t>
  </si>
  <si>
    <t>*** die Rückliefervergütungen werden vierteljährlich angepasst. Die aktuell gültigen Tarife sowie den Preis für die Vergütung der HKN finden Sie auf der Internetseite der IBI.</t>
  </si>
  <si>
    <t>effektive Kosten</t>
  </si>
  <si>
    <t>Kosten pro Jahr</t>
  </si>
  <si>
    <t>Investitionskosten</t>
  </si>
  <si>
    <t>Anlagekosten</t>
  </si>
  <si>
    <t>CHF</t>
  </si>
  <si>
    <t>Einmalvergütung KLEIV/GREIV</t>
  </si>
  <si>
    <t>-</t>
  </si>
  <si>
    <t>Total Investitionskosten</t>
  </si>
  <si>
    <t>CHF/Jahr 3)</t>
  </si>
  <si>
    <t>Betreibskosten</t>
  </si>
  <si>
    <t>Wartung, Unterhalt</t>
  </si>
  <si>
    <t>effektive jährliche Kosten</t>
  </si>
  <si>
    <t>Ersatzteile</t>
  </si>
  <si>
    <t>Wartung, Unterhalt, Ersatz 4)</t>
  </si>
  <si>
    <t>oder 3.0 Rp./kWh erzeugter Strom</t>
  </si>
  <si>
    <t>Total Betriebskosten</t>
  </si>
  <si>
    <t>CHF/Jahr</t>
  </si>
  <si>
    <t>Erlös</t>
  </si>
  <si>
    <t>Erlös aus Rückspeisung ins Netz</t>
  </si>
  <si>
    <t>kWh à</t>
  </si>
  <si>
    <t xml:space="preserve">Rp. </t>
  </si>
  <si>
    <t>Total jährliche Kapital- und Betriebskosten</t>
  </si>
  <si>
    <t xml:space="preserve">CHF/Jahr </t>
  </si>
  <si>
    <t>Gestehungskosten pro kWh im Eigenverbrauch</t>
  </si>
  <si>
    <t xml:space="preserve">Stromnebenkosten </t>
  </si>
  <si>
    <t>Aufwand für Messung, Abrechnung und Verwaltung (Stromnebenkosten):</t>
  </si>
  <si>
    <t>Stromverbrauch der Liegenschaft pro Jahr</t>
  </si>
  <si>
    <t>Kosten Messung, Abrechnung und Verwaltung pro Jahr</t>
  </si>
  <si>
    <t>Kosten Messung, Abrechnung und Verwaltung, verbrauchsbezogen</t>
  </si>
  <si>
    <t>Preisberechnung, inkl. Stromnebenkosten gemäss Renditeteilung:</t>
  </si>
  <si>
    <t>a) interne Kosten: Gestehungskosten inkl. Stromnebenkosten</t>
  </si>
  <si>
    <t>b) Kosten externes Standardstromprodukt 2)</t>
  </si>
  <si>
    <t>Mittelwert aus a) und b): zulässige Grenze für internen Stromtarif</t>
  </si>
  <si>
    <t>Interner Stromtarif zur Weiterverrechnung an Mieterinnen und Mieter, exkl. Stromnebenkosten</t>
  </si>
  <si>
    <t>Interner Stromtarif zur Weiterverrechnung an Mieterinnen und Mieter, inkl. Stromnebenkosten</t>
  </si>
  <si>
    <t>1) In der Regel kann von 960 KWh/kWp ausgegangen werden. Hier wird mit einer jährlichen Altersdegression von 0.5 % gerechnet.</t>
  </si>
  <si>
    <t>2) Mix aus Hochtarif (11/14) und Niedertarif (3/14)</t>
  </si>
  <si>
    <t>3) Abschreibeperiode von 25 Jahren und einer Rendite von maximal 0.5 % mehr als der aktuelle Referenzzinssatz.</t>
  </si>
  <si>
    <t>4) Für die Betriebskosten darf nur solange ein Pauschalwert eingesetzt werden als keine effektiven Kosten vorliegen.</t>
  </si>
  <si>
    <t>Disclaimer</t>
  </si>
  <si>
    <t>Dieses Formular soll eine Hilfe bei der Berechnung der Tarifkosten für den selbstproduzierten Strom eines ZEV bieten. Massgeblich sind jedoch in jedem Fall die Gesetze und Verordnungen. Für den Vollzug der Eigenverbrauchsregelung sind die Eidg. Elektrizitätskommission und die Zivilgerichte zuständig. Dieses Formular ist nicht rechtsverbindlich und bindet diese Behörden nicht.
Das Formular basiert auf den Berechnungsgrundlagen von Swissolar.ch. Die Industrielle Betriebe Interlaken AG übernimmt keine Haftung für die Richtigkeit des Inhalts.</t>
  </si>
  <si>
    <t>Erläuterungen zur Berechnung des ZEV Tarifs</t>
  </si>
  <si>
    <t>Der Zusammenschluss zum Eigenverbrauch eignet sich für Eigentümer von Mehrfamilienhäusern, welche eine Solaranlage bauen und die Kosten und Amortisation der Solaranlage auf die Mieter überwälzen wollen. Die untenstehende Grafik soll dem ZEV-Eigentümer helfen, den Strompreis für die Mieter zu berechnen. Denn dieser setzt sich aus verschiedenen Elementen zusammen:</t>
  </si>
  <si>
    <t>Die Rückliefervergütungen werden von IBI vierteljährlich angepasst. Für die Berechnung des ZEV-Preises ist der Jahresdurchschnitt zuzüglich der HKN's zu rechnen.</t>
  </si>
  <si>
    <t>Der ZEV-Preis muss in Relation zum $Standard-Stromprodukt des lokalen EVU's gesetzt werden. Es sind die Preise für das IBI Produkt "Bödeli Blaustrom" inklusive Netzkosten und Abgaben einzurechnen.</t>
  </si>
  <si>
    <t>Die Kapitalkosten werden über die Lebensdauer der PV-Anlage (ca. 25 Jahre) mit dem aktuellen Referenzzinssatz (1,25%) + Renditenzuschlag (0,5%) verzinst. Dies ergibt die jährlichen Kapitalkosten.</t>
  </si>
  <si>
    <t>Die Einmalvergütung des Bundes (GREIV/KLEIV) muss von den Investitionskosten abgezogen werden.</t>
  </si>
  <si>
    <t>Für die Investitionen wird die Annuität über die Amortisationszeit von 25 Jahren gerechnet.</t>
  </si>
  <si>
    <t>Die Betriebskosten können nach effektiv angefallenen Wartungs- und Unterhaltskosten abgerechnet, oder pauschal mit 3 Rp./kWh angegeben werden.</t>
  </si>
  <si>
    <t>Die jährlichen Betriebskosten werden zu den jährlichen Kapitalkosten (Annuität) addiert.</t>
  </si>
  <si>
    <t>Damit ergeben sich die jährlichen Kapital- und Betriebskosten für den ZEV, welche mit dem Eigenverbrauchsanteil in Prozent multipliziert werden. Daraus resultieren die Gestehungskosten pro kWh im Eigenverbrauch (Rp./kWh).</t>
  </si>
  <si>
    <t>Die Stromnebenkosten werden mit dem Stromverbrauch der gesamten Liegenschaft dividiert, wodurch sich Nebenkosten in Rp./kWh ergeben.</t>
  </si>
  <si>
    <t>Die Gestehungskosten und die Stromnebenkosten werden miteinander addiert und dem Stromprodukt IBI Blaustrom gegenübergestellt.</t>
  </si>
  <si>
    <t>Der ZEV Strompreis darf nicht höher sein als das Standard-Stromprodukt der IBI (Bödeli Blaustrom). Sind die Gestehungskosten inkl. Stromnebenkosten tiefer als das IBI-Stromprodukt, tritt der Kostenteiler Mieter/Investor in Kraft. Dieser besagt, dass die Differenz vom IBI-Stromprodukt zu den Kosten für den intern produzierten Strom durch zwei geteilt wird. Der Anteil wird schliesslich auf die Kosten des intern produzierten Stromes addiert, womit der ZEV Strompreis bestimmt ist.</t>
  </si>
  <si>
    <t>Inputdaten</t>
  </si>
  <si>
    <t>Leistung</t>
  </si>
  <si>
    <t>PR (Performance Ratio)</t>
  </si>
  <si>
    <t>Einstrahlung</t>
  </si>
  <si>
    <t>kWh / m2 / a</t>
  </si>
  <si>
    <t>Degradation</t>
  </si>
  <si>
    <t>Jahr</t>
  </si>
  <si>
    <t>Ertrag</t>
  </si>
  <si>
    <t>PVA</t>
  </si>
  <si>
    <r>
      <rPr>
        <b/>
        <sz val="11"/>
        <color theme="1"/>
        <rFont val="Calibri"/>
        <family val="2"/>
      </rPr>
      <t>kWh</t>
    </r>
  </si>
  <si>
    <t>Berechnungssätze zu den jährlichen Kapitalkosten</t>
  </si>
  <si>
    <t>Lebensdauer</t>
  </si>
  <si>
    <t>Referenzzinssatz</t>
  </si>
  <si>
    <t>siehe unten</t>
  </si>
  <si>
    <t>Zuschlag Rendite</t>
  </si>
  <si>
    <t>Massgebender Zinssatz</t>
  </si>
  <si>
    <t>Anteil jährliche Kapitalkosten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</si>
</sst>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
    <numFmt numFmtId="166" formatCode="_ * #,##0_ ;_ * \-#,##0_ ;_ * &quot;-&quot;??_ ;_ @_ "/>
    <numFmt numFmtId="167" formatCode="#,##0.0"/>
    <numFmt numFmtId="168" formatCode=";;;"/>
    <numFmt numFmtId="169" formatCode="0.0"/>
  </numFmts>
  <fonts count="25">
    <font>
      <sz val="10"/>
      <name val="Arial"/>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b/>
      <sz val="12"/>
      <name val="Arial"/>
      <family val="2"/>
    </font>
    <font>
      <sz val="12"/>
      <name val="Arial"/>
      <family val="2"/>
    </font>
    <font>
      <sz val="10"/>
      <name val="Arial"/>
      <family val="2"/>
    </font>
    <font>
      <b/>
      <sz val="10"/>
      <name val="Arial"/>
      <family val="2"/>
    </font>
    <font>
      <b/>
      <sz val="14"/>
      <name val="Arial"/>
      <family val="2"/>
    </font>
    <font>
      <sz val="14"/>
      <name val="Arial"/>
      <family val="2"/>
    </font>
    <font>
      <sz val="11"/>
      <color theme="1"/>
      <name val="Calibri"/>
      <family val="2"/>
      <scheme val="minor"/>
    </font>
    <font>
      <b/>
      <sz val="8"/>
      <name val="Arial"/>
      <family val="2"/>
    </font>
    <font>
      <b/>
      <sz val="10"/>
      <color theme="1"/>
      <name val="Arial"/>
      <family val="2"/>
    </font>
    <font>
      <b/>
      <sz val="11"/>
      <color theme="1"/>
      <name val="Calibri"/>
      <family val="2"/>
      <scheme val="minor"/>
    </font>
    <font>
      <b/>
      <sz val="11"/>
      <name val="Arial"/>
      <family val="2"/>
    </font>
    <font>
      <sz val="9"/>
      <name val="Arial"/>
      <family val="2"/>
    </font>
    <font>
      <b/>
      <i/>
      <sz val="14"/>
      <name val="Arial"/>
      <family val="2"/>
    </font>
    <font>
      <b/>
      <sz val="11"/>
      <color theme="1"/>
      <name val="Calibri"/>
      <family val="2"/>
    </font>
    <font>
      <sz val="10"/>
      <color rgb="FFFF0000"/>
      <name val="Arial"/>
      <family val="2"/>
    </font>
    <font>
      <sz val="10"/>
      <color theme="4" tint="0.79998168889431442"/>
      <name val="Arial"/>
      <family val="2"/>
    </font>
    <font>
      <sz val="12"/>
      <name val="Arial Narrow"/>
      <family val="2"/>
    </font>
    <font>
      <sz val="12"/>
      <color rgb="FFFF0000"/>
      <name val="Arial Narrow"/>
      <family val="2"/>
    </font>
    <font>
      <sz val="10"/>
      <color theme="0"/>
      <name val="Arial"/>
      <family val="2"/>
    </font>
  </fonts>
  <fills count="14">
    <fill>
      <patternFill patternType="none"/>
    </fill>
    <fill>
      <patternFill patternType="gray125"/>
    </fill>
    <fill>
      <patternFill patternType="solid">
        <fgColor theme="0" tint="-0.149967955565050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4" fillId="0" borderId="0"/>
    <xf numFmtId="0" fontId="12" fillId="0" borderId="0"/>
    <xf numFmtId="164" fontId="12" fillId="0" borderId="0" applyFont="0" applyFill="0" applyBorder="0" applyAlignment="0" applyProtection="0"/>
    <xf numFmtId="0" fontId="3" fillId="0" borderId="0"/>
    <xf numFmtId="164" fontId="8" fillId="0" borderId="0" applyFont="0" applyFill="0" applyBorder="0" applyAlignment="0" applyProtection="0"/>
    <xf numFmtId="164" fontId="8" fillId="0" borderId="0" applyFont="0" applyFill="0" applyBorder="0" applyAlignment="0" applyProtection="0"/>
    <xf numFmtId="0" fontId="2" fillId="0" borderId="0"/>
    <xf numFmtId="164" fontId="12" fillId="0" borderId="0" applyFont="0" applyFill="0" applyBorder="0" applyAlignment="0" applyProtection="0"/>
    <xf numFmtId="164" fontId="8" fillId="0" borderId="0" applyFont="0" applyFill="0" applyBorder="0" applyAlignment="0" applyProtection="0"/>
    <xf numFmtId="0" fontId="8" fillId="0" borderId="0"/>
    <xf numFmtId="0" fontId="8" fillId="0" borderId="0"/>
  </cellStyleXfs>
  <cellXfs count="211">
    <xf numFmtId="0" fontId="0" fillId="0" borderId="0" xfId="0"/>
    <xf numFmtId="0" fontId="8" fillId="0" borderId="0" xfId="0" applyFont="1"/>
    <xf numFmtId="3" fontId="0" fillId="0" borderId="0" xfId="0" applyNumberFormat="1" applyAlignment="1">
      <alignment horizontal="right"/>
    </xf>
    <xf numFmtId="0" fontId="15" fillId="4" borderId="0" xfId="0" applyFont="1" applyFill="1"/>
    <xf numFmtId="0" fontId="0" fillId="4" borderId="0" xfId="0" applyFill="1"/>
    <xf numFmtId="0" fontId="15" fillId="4" borderId="0" xfId="0" applyFont="1" applyFill="1" applyAlignment="1">
      <alignment horizontal="right"/>
    </xf>
    <xf numFmtId="3" fontId="0" fillId="5" borderId="0" xfId="0" applyNumberFormat="1" applyFill="1" applyAlignment="1">
      <alignment horizontal="right"/>
    </xf>
    <xf numFmtId="10" fontId="0" fillId="0" borderId="0" xfId="0" applyNumberFormat="1"/>
    <xf numFmtId="0" fontId="0" fillId="2" borderId="0" xfId="0" applyFill="1"/>
    <xf numFmtId="0" fontId="8" fillId="2" borderId="0" xfId="0" applyFont="1" applyFill="1"/>
    <xf numFmtId="10" fontId="0" fillId="2" borderId="0" xfId="0" applyNumberFormat="1" applyFill="1"/>
    <xf numFmtId="2" fontId="0" fillId="2" borderId="0" xfId="0" applyNumberFormat="1" applyFill="1"/>
    <xf numFmtId="0" fontId="9" fillId="0" borderId="0" xfId="0" applyFont="1" applyAlignment="1">
      <alignment vertical="center"/>
    </xf>
    <xf numFmtId="0" fontId="0" fillId="6" borderId="0" xfId="0" applyFill="1"/>
    <xf numFmtId="3" fontId="20" fillId="5" borderId="0" xfId="0" applyNumberFormat="1" applyFont="1" applyFill="1" applyAlignment="1">
      <alignment horizontal="right"/>
    </xf>
    <xf numFmtId="0" fontId="0" fillId="0" borderId="0" xfId="0" applyAlignment="1">
      <alignment vertical="top" wrapText="1"/>
    </xf>
    <xf numFmtId="0" fontId="0" fillId="6" borderId="0" xfId="0" applyFill="1" applyAlignment="1" applyProtection="1">
      <alignment horizontal="right"/>
      <protection locked="0"/>
    </xf>
    <xf numFmtId="0" fontId="8" fillId="6" borderId="0" xfId="0" applyFont="1" applyFill="1" applyAlignment="1" applyProtection="1">
      <alignment horizontal="right"/>
      <protection locked="0"/>
    </xf>
    <xf numFmtId="166" fontId="1" fillId="6" borderId="0" xfId="9" applyNumberFormat="1" applyFont="1" applyFill="1" applyBorder="1" applyProtection="1">
      <protection locked="0"/>
    </xf>
    <xf numFmtId="166" fontId="1" fillId="6" borderId="0" xfId="5" applyNumberFormat="1" applyFont="1" applyFill="1" applyBorder="1" applyProtection="1">
      <protection locked="0"/>
    </xf>
    <xf numFmtId="4" fontId="8" fillId="7" borderId="0" xfId="0" applyNumberFormat="1" applyFont="1" applyFill="1" applyProtection="1">
      <protection hidden="1"/>
    </xf>
    <xf numFmtId="0" fontId="8" fillId="7" borderId="0" xfId="0" applyFont="1" applyFill="1" applyAlignment="1" applyProtection="1">
      <alignment vertical="top" wrapText="1"/>
      <protection hidden="1"/>
    </xf>
    <xf numFmtId="0" fontId="8" fillId="7" borderId="0" xfId="0" applyFont="1" applyFill="1" applyProtection="1">
      <protection hidden="1"/>
    </xf>
    <xf numFmtId="0" fontId="9" fillId="7" borderId="0" xfId="0" applyFont="1" applyFill="1" applyAlignment="1" applyProtection="1">
      <alignment wrapText="1"/>
      <protection hidden="1"/>
    </xf>
    <xf numFmtId="4" fontId="8" fillId="6" borderId="0" xfId="0" applyNumberFormat="1" applyFont="1" applyFill="1" applyAlignment="1" applyProtection="1">
      <alignment horizontal="right"/>
      <protection locked="0"/>
    </xf>
    <xf numFmtId="0" fontId="10" fillId="0" borderId="0" xfId="0" applyFont="1"/>
    <xf numFmtId="3" fontId="0" fillId="6" borderId="0" xfId="0" applyNumberFormat="1" applyFill="1" applyAlignment="1" applyProtection="1">
      <alignment horizontal="right"/>
      <protection locked="0"/>
    </xf>
    <xf numFmtId="4" fontId="21" fillId="7" borderId="0" xfId="0" applyNumberFormat="1" applyFont="1" applyFill="1" applyProtection="1">
      <protection hidden="1"/>
    </xf>
    <xf numFmtId="0" fontId="23" fillId="0" borderId="0" xfId="0" applyFont="1" applyAlignment="1">
      <alignment vertical="top" wrapText="1"/>
    </xf>
    <xf numFmtId="0" fontId="0" fillId="0" borderId="0" xfId="0" applyAlignment="1">
      <alignment wrapText="1"/>
    </xf>
    <xf numFmtId="0" fontId="8" fillId="5" borderId="0" xfId="0" applyFont="1" applyFill="1" applyAlignment="1" applyProtection="1">
      <alignment horizontal="center"/>
      <protection hidden="1"/>
    </xf>
    <xf numFmtId="0" fontId="8" fillId="5" borderId="0" xfId="0" applyFont="1" applyFill="1" applyProtection="1">
      <protection hidden="1"/>
    </xf>
    <xf numFmtId="0" fontId="8" fillId="5" borderId="0" xfId="0" applyFont="1" applyFill="1" applyAlignment="1" applyProtection="1">
      <alignment vertical="top" wrapText="1"/>
      <protection hidden="1"/>
    </xf>
    <xf numFmtId="0" fontId="8" fillId="5" borderId="0" xfId="0" applyFont="1" applyFill="1" applyAlignment="1" applyProtection="1">
      <alignment vertical="top" wrapText="1"/>
      <protection locked="0"/>
    </xf>
    <xf numFmtId="0" fontId="8" fillId="5" borderId="0" xfId="0" applyFont="1" applyFill="1" applyAlignment="1" applyProtection="1">
      <alignment vertical="center" wrapText="1"/>
      <protection hidden="1"/>
    </xf>
    <xf numFmtId="0" fontId="0" fillId="0" borderId="10" xfId="0" applyBorder="1"/>
    <xf numFmtId="0" fontId="6" fillId="6" borderId="10" xfId="0" applyFont="1" applyFill="1" applyBorder="1" applyAlignment="1">
      <alignment horizontal="left" vertical="center" wrapText="1" indent="1"/>
    </xf>
    <xf numFmtId="0" fontId="6" fillId="11" borderId="10" xfId="0" applyFont="1" applyFill="1" applyBorder="1" applyAlignment="1">
      <alignment horizontal="left" vertical="center" wrapText="1" indent="1"/>
    </xf>
    <xf numFmtId="0" fontId="6" fillId="9" borderId="10" xfId="0" applyFont="1" applyFill="1" applyBorder="1" applyAlignment="1">
      <alignment horizontal="left" vertical="center" wrapText="1" indent="1"/>
    </xf>
    <xf numFmtId="0" fontId="0" fillId="0" borderId="0" xfId="0" applyAlignment="1">
      <alignment vertical="center"/>
    </xf>
    <xf numFmtId="0" fontId="8" fillId="5" borderId="10" xfId="0" applyFont="1" applyFill="1" applyBorder="1" applyAlignment="1">
      <alignment horizontal="left" vertical="center" wrapText="1" indent="1"/>
    </xf>
    <xf numFmtId="0" fontId="22" fillId="5" borderId="10" xfId="0" applyFont="1" applyFill="1" applyBorder="1" applyAlignment="1">
      <alignment horizontal="left" vertical="top" wrapText="1" indent="1"/>
    </xf>
    <xf numFmtId="0" fontId="8" fillId="0" borderId="0" xfId="0" applyFont="1" applyAlignment="1">
      <alignment vertical="center"/>
    </xf>
    <xf numFmtId="0" fontId="16" fillId="0" borderId="0" xfId="0" applyFont="1" applyAlignment="1">
      <alignment horizontal="left" vertical="center"/>
    </xf>
    <xf numFmtId="0" fontId="8" fillId="0" borderId="0" xfId="0" applyFont="1" applyAlignment="1">
      <alignment horizontal="right" vertical="center"/>
    </xf>
    <xf numFmtId="0" fontId="10" fillId="0" borderId="0" xfId="0" applyFont="1" applyAlignment="1">
      <alignment horizontal="right" vertical="center" indent="1"/>
    </xf>
    <xf numFmtId="0" fontId="0" fillId="0" borderId="0" xfId="0" applyAlignment="1">
      <alignment horizontal="right"/>
    </xf>
    <xf numFmtId="0" fontId="11" fillId="0" borderId="0" xfId="0" applyFont="1"/>
    <xf numFmtId="0" fontId="11" fillId="0" borderId="0" xfId="0" applyFont="1" applyAlignment="1">
      <alignment horizontal="right"/>
    </xf>
    <xf numFmtId="0" fontId="0" fillId="0" borderId="0" xfId="0" applyAlignment="1">
      <alignment vertical="top"/>
    </xf>
    <xf numFmtId="0" fontId="8" fillId="0" borderId="0" xfId="0" applyFont="1" applyAlignment="1">
      <alignment vertical="top" wrapText="1"/>
    </xf>
    <xf numFmtId="0" fontId="0" fillId="0" borderId="0" xfId="0" applyAlignment="1">
      <alignment horizontal="right" vertical="top"/>
    </xf>
    <xf numFmtId="0" fontId="0" fillId="0" borderId="0" xfId="0" applyAlignment="1">
      <alignment horizontal="right" vertical="top" wrapText="1"/>
    </xf>
    <xf numFmtId="0" fontId="7" fillId="10" borderId="0" xfId="0" applyFont="1" applyFill="1" applyAlignment="1">
      <alignment vertical="center"/>
    </xf>
    <xf numFmtId="0" fontId="6" fillId="10" borderId="0" xfId="0" applyFont="1" applyFill="1" applyAlignment="1">
      <alignment vertical="center"/>
    </xf>
    <xf numFmtId="0" fontId="9" fillId="10" borderId="0" xfId="0" applyFont="1" applyFill="1" applyAlignment="1">
      <alignment horizontal="center" vertical="center"/>
    </xf>
    <xf numFmtId="0" fontId="7" fillId="10" borderId="0" xfId="0" applyFont="1" applyFill="1" applyAlignment="1">
      <alignmen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7" fillId="0" borderId="0" xfId="0" applyFont="1" applyAlignment="1">
      <alignment vertical="center"/>
    </xf>
    <xf numFmtId="0" fontId="0" fillId="8" borderId="0" xfId="0" applyFill="1"/>
    <xf numFmtId="0" fontId="8" fillId="8" borderId="0" xfId="0" applyFont="1" applyFill="1"/>
    <xf numFmtId="0" fontId="0" fillId="8" borderId="0" xfId="0" applyFill="1" applyAlignment="1">
      <alignment horizontal="right"/>
    </xf>
    <xf numFmtId="0" fontId="0" fillId="8" borderId="0" xfId="0" applyFill="1" applyAlignment="1">
      <alignment vertical="top" wrapText="1"/>
    </xf>
    <xf numFmtId="0" fontId="9" fillId="8" borderId="0" xfId="0" applyFont="1" applyFill="1"/>
    <xf numFmtId="9" fontId="0" fillId="8" borderId="0" xfId="0" applyNumberFormat="1" applyFill="1"/>
    <xf numFmtId="168" fontId="8" fillId="8" borderId="0" xfId="0" applyNumberFormat="1" applyFont="1" applyFill="1"/>
    <xf numFmtId="0" fontId="8" fillId="8" borderId="0" xfId="0" applyFont="1" applyFill="1" applyAlignment="1">
      <alignment wrapText="1"/>
    </xf>
    <xf numFmtId="9" fontId="0" fillId="0" borderId="0" xfId="0" applyNumberFormat="1" applyAlignment="1">
      <alignment vertical="top" wrapText="1"/>
    </xf>
    <xf numFmtId="3" fontId="0" fillId="8" borderId="0" xfId="0" applyNumberFormat="1" applyFill="1" applyAlignment="1">
      <alignment horizontal="right"/>
    </xf>
    <xf numFmtId="0" fontId="8" fillId="8" borderId="0" xfId="0" applyFont="1" applyFill="1" applyAlignment="1">
      <alignment horizontal="right"/>
    </xf>
    <xf numFmtId="0" fontId="8" fillId="8" borderId="0" xfId="0" applyFont="1" applyFill="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0" xfId="0" applyFont="1" applyAlignment="1">
      <alignment horizontal="right" vertical="top" wrapText="1"/>
    </xf>
    <xf numFmtId="3" fontId="8" fillId="8" borderId="0" xfId="0" applyNumberFormat="1" applyFont="1" applyFill="1" applyAlignment="1">
      <alignment horizontal="right"/>
    </xf>
    <xf numFmtId="0" fontId="8" fillId="5" borderId="5" xfId="0" applyFont="1" applyFill="1" applyBorder="1" applyAlignment="1">
      <alignment vertical="top" wrapText="1"/>
    </xf>
    <xf numFmtId="0" fontId="8" fillId="5" borderId="0" xfId="0" applyFont="1" applyFill="1" applyAlignment="1">
      <alignment vertical="top" wrapText="1"/>
    </xf>
    <xf numFmtId="0" fontId="8" fillId="5" borderId="6" xfId="0" applyFont="1" applyFill="1"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3" fontId="0" fillId="8" borderId="0" xfId="0" applyNumberFormat="1" applyFill="1"/>
    <xf numFmtId="0" fontId="8" fillId="13" borderId="5" xfId="0" applyFont="1" applyFill="1" applyBorder="1" applyAlignment="1">
      <alignment vertical="top" wrapText="1"/>
    </xf>
    <xf numFmtId="0" fontId="8" fillId="13" borderId="0" xfId="0" applyFont="1" applyFill="1" applyAlignment="1">
      <alignment vertical="top" wrapText="1"/>
    </xf>
    <xf numFmtId="0" fontId="8" fillId="13" borderId="6" xfId="0" applyFont="1" applyFill="1" applyBorder="1" applyAlignment="1">
      <alignment horizontal="center" vertical="top" wrapText="1"/>
    </xf>
    <xf numFmtId="0" fontId="9" fillId="5" borderId="7" xfId="0" applyFont="1" applyFill="1" applyBorder="1" applyAlignment="1">
      <alignment vertical="top" wrapText="1"/>
    </xf>
    <xf numFmtId="0" fontId="9" fillId="5" borderId="8" xfId="0" applyFont="1" applyFill="1" applyBorder="1" applyAlignment="1">
      <alignment vertical="top" wrapText="1"/>
    </xf>
    <xf numFmtId="0" fontId="9" fillId="5" borderId="9" xfId="0" applyFont="1" applyFill="1" applyBorder="1" applyAlignment="1">
      <alignment horizontal="center" vertical="top" wrapText="1"/>
    </xf>
    <xf numFmtId="0" fontId="0" fillId="6" borderId="0" xfId="0" applyFill="1" applyAlignment="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0" xfId="0" applyFont="1" applyFill="1" applyAlignment="1">
      <alignment horizontal="right" vertical="center"/>
    </xf>
    <xf numFmtId="0" fontId="8" fillId="6" borderId="0" xfId="0" applyFont="1" applyFill="1" applyAlignment="1">
      <alignment vertical="center" wrapText="1"/>
    </xf>
    <xf numFmtId="0" fontId="8" fillId="0" borderId="0" xfId="0" applyFont="1" applyAlignment="1">
      <alignment vertical="center" wrapText="1"/>
    </xf>
    <xf numFmtId="0" fontId="0" fillId="5" borderId="0" xfId="0" applyFill="1" applyAlignment="1">
      <alignment vertical="center"/>
    </xf>
    <xf numFmtId="0" fontId="6" fillId="5" borderId="0" xfId="0" applyFont="1" applyFill="1" applyAlignment="1">
      <alignment vertical="center"/>
    </xf>
    <xf numFmtId="0" fontId="8" fillId="5" borderId="0" xfId="0" applyFont="1" applyFill="1" applyAlignment="1">
      <alignment vertical="center"/>
    </xf>
    <xf numFmtId="0" fontId="8" fillId="5" borderId="0" xfId="0" applyFont="1" applyFill="1" applyAlignment="1">
      <alignment horizontal="righ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0" fillId="5" borderId="0" xfId="0" applyFill="1"/>
    <xf numFmtId="0" fontId="8" fillId="5" borderId="0" xfId="0" applyFont="1" applyFill="1"/>
    <xf numFmtId="0" fontId="8" fillId="5" borderId="0" xfId="0" applyFont="1" applyFill="1" applyAlignment="1">
      <alignment horizontal="right"/>
    </xf>
    <xf numFmtId="0" fontId="9" fillId="5" borderId="0" xfId="0" applyFont="1" applyFill="1"/>
    <xf numFmtId="0" fontId="8" fillId="0" borderId="6" xfId="0" applyFont="1" applyBorder="1" applyAlignment="1">
      <alignment horizontal="center" vertical="top" wrapText="1"/>
    </xf>
    <xf numFmtId="2" fontId="8" fillId="5" borderId="0" xfId="0" applyNumberFormat="1" applyFont="1" applyFill="1" applyAlignment="1">
      <alignment horizontal="right"/>
    </xf>
    <xf numFmtId="0" fontId="8" fillId="0" borderId="6" xfId="0" applyFont="1" applyBorder="1" applyAlignment="1">
      <alignment horizontal="center"/>
    </xf>
    <xf numFmtId="0" fontId="5" fillId="5" borderId="0" xfId="0" applyFont="1" applyFill="1"/>
    <xf numFmtId="2" fontId="9" fillId="5" borderId="8" xfId="0" applyNumberFormat="1" applyFont="1" applyFill="1" applyBorder="1" applyAlignment="1">
      <alignment vertical="top" wrapText="1"/>
    </xf>
    <xf numFmtId="0" fontId="0" fillId="11" borderId="0" xfId="0" applyFill="1" applyAlignment="1">
      <alignment vertical="center"/>
    </xf>
    <xf numFmtId="0" fontId="6" fillId="11" borderId="0" xfId="0" applyFont="1" applyFill="1" applyAlignment="1">
      <alignment vertical="center"/>
    </xf>
    <xf numFmtId="0" fontId="7" fillId="11" borderId="0" xfId="0" applyFont="1" applyFill="1" applyAlignment="1">
      <alignment vertical="center"/>
    </xf>
    <xf numFmtId="0" fontId="7" fillId="11" borderId="0" xfId="0" applyFont="1" applyFill="1" applyAlignment="1">
      <alignment horizontal="right" vertical="center"/>
    </xf>
    <xf numFmtId="0" fontId="7" fillId="11" borderId="0" xfId="0" applyFont="1" applyFill="1" applyAlignment="1">
      <alignment vertical="center" wrapText="1"/>
    </xf>
    <xf numFmtId="0" fontId="0" fillId="7" borderId="0" xfId="0" applyFill="1"/>
    <xf numFmtId="0" fontId="6" fillId="7" borderId="0" xfId="0" applyFont="1" applyFill="1"/>
    <xf numFmtId="0" fontId="7" fillId="7" borderId="0" xfId="0" applyFont="1" applyFill="1"/>
    <xf numFmtId="0" fontId="7" fillId="7" borderId="0" xfId="0" applyFont="1" applyFill="1" applyAlignment="1">
      <alignment horizontal="right"/>
    </xf>
    <xf numFmtId="0" fontId="7" fillId="7" borderId="0" xfId="0" applyFont="1" applyFill="1" applyAlignment="1">
      <alignment vertical="top" wrapText="1"/>
    </xf>
    <xf numFmtId="0" fontId="7" fillId="0" borderId="0" xfId="0" applyFont="1" applyAlignment="1">
      <alignment vertical="top" wrapText="1"/>
    </xf>
    <xf numFmtId="0" fontId="7" fillId="0" borderId="0" xfId="0" applyFont="1" applyAlignment="1">
      <alignment horizontal="right" vertical="top" wrapText="1"/>
    </xf>
    <xf numFmtId="0" fontId="7" fillId="0" borderId="0" xfId="0" applyFont="1"/>
    <xf numFmtId="0" fontId="9" fillId="7" borderId="0" xfId="0" applyFont="1" applyFill="1" applyAlignment="1">
      <alignment horizontal="left"/>
    </xf>
    <xf numFmtId="0" fontId="13" fillId="7" borderId="0" xfId="0" applyFont="1" applyFill="1" applyAlignment="1">
      <alignment horizontal="left"/>
    </xf>
    <xf numFmtId="0" fontId="13" fillId="7" borderId="0" xfId="0" applyFont="1" applyFill="1" applyAlignment="1">
      <alignment horizontal="left" vertical="top" wrapText="1"/>
    </xf>
    <xf numFmtId="0" fontId="9" fillId="7" borderId="0" xfId="0" applyFont="1" applyFill="1"/>
    <xf numFmtId="0" fontId="8" fillId="7" borderId="0" xfId="0" applyFont="1" applyFill="1"/>
    <xf numFmtId="0" fontId="8" fillId="7" borderId="0" xfId="0" applyFont="1" applyFill="1" applyAlignment="1">
      <alignment horizontal="right"/>
    </xf>
    <xf numFmtId="0" fontId="8" fillId="7" borderId="0" xfId="0" applyFont="1" applyFill="1" applyAlignment="1">
      <alignment vertical="top" wrapText="1"/>
    </xf>
    <xf numFmtId="4" fontId="8" fillId="7" borderId="0" xfId="0" applyNumberFormat="1" applyFont="1" applyFill="1"/>
    <xf numFmtId="4" fontId="8" fillId="7" borderId="0" xfId="0" applyNumberFormat="1" applyFont="1" applyFill="1" applyAlignment="1">
      <alignment horizontal="right"/>
    </xf>
    <xf numFmtId="165" fontId="8" fillId="7" borderId="0" xfId="0" applyNumberFormat="1" applyFont="1" applyFill="1" applyAlignment="1">
      <alignment horizontal="right"/>
    </xf>
    <xf numFmtId="3" fontId="8" fillId="7" borderId="0" xfId="0" applyNumberFormat="1" applyFont="1" applyFill="1"/>
    <xf numFmtId="167" fontId="8" fillId="7" borderId="0" xfId="0" applyNumberFormat="1" applyFont="1" applyFill="1" applyAlignment="1">
      <alignment horizontal="right"/>
    </xf>
    <xf numFmtId="3" fontId="9" fillId="7" borderId="0" xfId="0" applyNumberFormat="1" applyFont="1" applyFill="1"/>
    <xf numFmtId="167" fontId="9" fillId="7" borderId="0" xfId="0" applyNumberFormat="1" applyFont="1" applyFill="1"/>
    <xf numFmtId="3" fontId="8" fillId="0" borderId="0" xfId="0" applyNumberFormat="1" applyFont="1"/>
    <xf numFmtId="0" fontId="1" fillId="7" borderId="0" xfId="0" applyFont="1" applyFill="1"/>
    <xf numFmtId="4" fontId="1" fillId="7" borderId="0" xfId="0" applyNumberFormat="1" applyFont="1" applyFill="1" applyAlignment="1">
      <alignment horizontal="right"/>
    </xf>
    <xf numFmtId="4" fontId="1" fillId="7" borderId="0" xfId="0" applyNumberFormat="1" applyFont="1" applyFill="1"/>
    <xf numFmtId="3" fontId="1" fillId="7" borderId="0" xfId="0" applyNumberFormat="1" applyFont="1" applyFill="1"/>
    <xf numFmtId="0" fontId="1" fillId="7" borderId="0" xfId="0" applyFont="1" applyFill="1" applyAlignment="1">
      <alignment vertical="top" wrapText="1"/>
    </xf>
    <xf numFmtId="0" fontId="0" fillId="9" borderId="0" xfId="0" applyFill="1"/>
    <xf numFmtId="0" fontId="6" fillId="9" borderId="0" xfId="0" applyFont="1" applyFill="1" applyAlignment="1">
      <alignment vertical="center"/>
    </xf>
    <xf numFmtId="0" fontId="1" fillId="9" borderId="0" xfId="0" applyFont="1" applyFill="1"/>
    <xf numFmtId="4" fontId="1" fillId="9" borderId="0" xfId="0" applyNumberFormat="1" applyFont="1" applyFill="1" applyAlignment="1">
      <alignment horizontal="right"/>
    </xf>
    <xf numFmtId="4" fontId="1" fillId="9" borderId="0" xfId="0" applyNumberFormat="1" applyFont="1" applyFill="1"/>
    <xf numFmtId="3" fontId="1" fillId="9" borderId="0" xfId="0" applyNumberFormat="1" applyFont="1" applyFill="1"/>
    <xf numFmtId="0" fontId="1" fillId="9" borderId="0" xfId="0" applyFont="1" applyFill="1" applyAlignment="1">
      <alignment vertical="top" wrapText="1"/>
    </xf>
    <xf numFmtId="0" fontId="0" fillId="3" borderId="0" xfId="0" applyFill="1"/>
    <xf numFmtId="0" fontId="1" fillId="3" borderId="0" xfId="0" applyFont="1" applyFill="1"/>
    <xf numFmtId="4" fontId="1" fillId="3" borderId="0" xfId="0" applyNumberFormat="1" applyFont="1" applyFill="1" applyAlignment="1">
      <alignment horizontal="right"/>
    </xf>
    <xf numFmtId="4" fontId="1" fillId="3" borderId="0" xfId="0" applyNumberFormat="1" applyFont="1" applyFill="1"/>
    <xf numFmtId="3" fontId="1" fillId="3" borderId="0" xfId="0" applyNumberFormat="1" applyFont="1" applyFill="1"/>
    <xf numFmtId="0" fontId="1" fillId="3" borderId="0" xfId="0" applyFont="1" applyFill="1" applyAlignment="1">
      <alignment vertical="top" wrapText="1"/>
    </xf>
    <xf numFmtId="0" fontId="14" fillId="3" borderId="0" xfId="0" applyFont="1" applyFill="1"/>
    <xf numFmtId="3" fontId="14" fillId="3" borderId="0" xfId="0" applyNumberFormat="1" applyFont="1" applyFill="1"/>
    <xf numFmtId="0" fontId="1" fillId="3" borderId="0" xfId="10" applyFont="1" applyFill="1"/>
    <xf numFmtId="166" fontId="1" fillId="3" borderId="0" xfId="9" applyNumberFormat="1" applyFont="1" applyFill="1" applyBorder="1" applyProtection="1"/>
    <xf numFmtId="0" fontId="1" fillId="3" borderId="0" xfId="11" applyFont="1" applyFill="1"/>
    <xf numFmtId="166" fontId="1" fillId="3" borderId="0" xfId="5" applyNumberFormat="1" applyFont="1" applyFill="1" applyBorder="1" applyProtection="1"/>
    <xf numFmtId="169" fontId="14" fillId="3" borderId="0" xfId="11" applyNumberFormat="1" applyFont="1" applyFill="1"/>
    <xf numFmtId="0" fontId="14" fillId="3" borderId="0" xfId="0" applyFont="1" applyFill="1" applyAlignment="1">
      <alignment wrapText="1"/>
    </xf>
    <xf numFmtId="0" fontId="14" fillId="3" borderId="0" xfId="11" applyFont="1" applyFill="1"/>
    <xf numFmtId="169" fontId="1" fillId="3" borderId="0" xfId="0" applyNumberFormat="1" applyFont="1" applyFill="1"/>
    <xf numFmtId="0" fontId="0" fillId="12" borderId="0" xfId="0" applyFill="1"/>
    <xf numFmtId="0" fontId="1" fillId="12" borderId="0" xfId="11" applyFont="1" applyFill="1"/>
    <xf numFmtId="0" fontId="1" fillId="12" borderId="0" xfId="0" applyFont="1" applyFill="1"/>
    <xf numFmtId="4" fontId="1" fillId="12" borderId="0" xfId="0" applyNumberFormat="1" applyFont="1" applyFill="1" applyAlignment="1">
      <alignment horizontal="right"/>
    </xf>
    <xf numFmtId="4" fontId="1" fillId="12" borderId="0" xfId="0" applyNumberFormat="1" applyFont="1" applyFill="1"/>
    <xf numFmtId="0" fontId="1" fillId="12" borderId="0" xfId="0" applyFont="1" applyFill="1" applyAlignment="1">
      <alignment vertical="top" wrapText="1"/>
    </xf>
    <xf numFmtId="0" fontId="8" fillId="12" borderId="0" xfId="0" applyFont="1" applyFill="1"/>
    <xf numFmtId="169" fontId="1" fillId="12" borderId="0" xfId="0" applyNumberFormat="1" applyFont="1" applyFill="1"/>
    <xf numFmtId="0" fontId="14" fillId="12" borderId="0" xfId="11" applyFont="1" applyFill="1"/>
    <xf numFmtId="0" fontId="14" fillId="12" borderId="0" xfId="0" applyFont="1" applyFill="1"/>
    <xf numFmtId="4" fontId="14" fillId="12" borderId="0" xfId="0" applyNumberFormat="1" applyFont="1" applyFill="1" applyAlignment="1">
      <alignment horizontal="right"/>
    </xf>
    <xf numFmtId="4" fontId="14" fillId="12" borderId="0" xfId="0" applyNumberFormat="1" applyFont="1" applyFill="1"/>
    <xf numFmtId="169" fontId="14" fillId="12" borderId="1" xfId="0" applyNumberFormat="1" applyFont="1" applyFill="1" applyBorder="1"/>
    <xf numFmtId="0" fontId="14" fillId="12" borderId="1" xfId="11" applyFont="1" applyFill="1" applyBorder="1"/>
    <xf numFmtId="4" fontId="8" fillId="12" borderId="0" xfId="0" applyNumberFormat="1" applyFont="1" applyFill="1" applyAlignment="1">
      <alignment horizontal="right"/>
    </xf>
    <xf numFmtId="4" fontId="8" fillId="12" borderId="0" xfId="0" applyNumberFormat="1" applyFont="1" applyFill="1"/>
    <xf numFmtId="0" fontId="8" fillId="12" borderId="0" xfId="0" applyFont="1" applyFill="1" applyAlignment="1">
      <alignment vertical="top" wrapText="1"/>
    </xf>
    <xf numFmtId="0" fontId="17" fillId="0" borderId="0" xfId="0" applyFont="1"/>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right" vertical="center"/>
    </xf>
    <xf numFmtId="0" fontId="24" fillId="0" borderId="0" xfId="0" applyFont="1" applyAlignment="1">
      <alignment vertical="top" wrapText="1"/>
    </xf>
    <xf numFmtId="0" fontId="24" fillId="0" borderId="0" xfId="0" applyFont="1" applyAlignment="1">
      <alignment horizontal="right" vertical="top" wrapText="1"/>
    </xf>
    <xf numFmtId="169" fontId="24" fillId="0" borderId="0" xfId="0" applyNumberFormat="1" applyFont="1" applyAlignment="1">
      <alignment horizontal="right" vertical="top" wrapText="1"/>
    </xf>
    <xf numFmtId="0" fontId="24" fillId="0" borderId="0" xfId="0" applyFont="1"/>
    <xf numFmtId="167" fontId="24" fillId="0" borderId="0" xfId="0" applyNumberFormat="1" applyFont="1" applyAlignment="1">
      <alignment horizontal="right" vertical="top" wrapText="1"/>
    </xf>
    <xf numFmtId="0" fontId="9" fillId="8" borderId="0" xfId="0" applyFont="1" applyFill="1" applyAlignment="1">
      <alignment horizontal="right"/>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8" fillId="0" borderId="0" xfId="0" applyFont="1" applyAlignment="1">
      <alignment wrapText="1"/>
    </xf>
    <xf numFmtId="0" fontId="8" fillId="0" borderId="0" xfId="0" applyFont="1" applyAlignment="1">
      <alignment vertical="top" wrapText="1"/>
    </xf>
    <xf numFmtId="0" fontId="18" fillId="0" borderId="0" xfId="0" applyFont="1" applyAlignment="1">
      <alignment horizontal="center" vertical="center"/>
    </xf>
    <xf numFmtId="0" fontId="8" fillId="5" borderId="0" xfId="0" applyFont="1" applyFill="1" applyAlignment="1" applyProtection="1">
      <alignment horizontal="center"/>
      <protection hidden="1"/>
    </xf>
    <xf numFmtId="0" fontId="5" fillId="0" borderId="0" xfId="0" applyFont="1" applyAlignment="1">
      <alignment horizontal="left" vertical="top" wrapText="1"/>
    </xf>
    <xf numFmtId="0" fontId="8" fillId="0" borderId="0" xfId="0" applyFont="1" applyAlignment="1"/>
  </cellXfs>
  <cellStyles count="12">
    <cellStyle name="Komma 2" xfId="3" xr:uid="{00000000-0005-0000-0000-000000000000}"/>
    <cellStyle name="Komma 2 2" xfId="8" xr:uid="{00000000-0005-0000-0000-000001000000}"/>
    <cellStyle name="Komma 3" xfId="5" xr:uid="{00000000-0005-0000-0000-000002000000}"/>
    <cellStyle name="Komma 4" xfId="6" xr:uid="{00000000-0005-0000-0000-000003000000}"/>
    <cellStyle name="Komma 5" xfId="9" xr:uid="{00000000-0005-0000-0000-000004000000}"/>
    <cellStyle name="Standard" xfId="0" builtinId="0"/>
    <cellStyle name="Standard 2" xfId="1" xr:uid="{00000000-0005-0000-0000-000006000000}"/>
    <cellStyle name="Standard 2 2" xfId="4" xr:uid="{00000000-0005-0000-0000-000007000000}"/>
    <cellStyle name="Standard 2 3" xfId="7" xr:uid="{00000000-0005-0000-0000-000008000000}"/>
    <cellStyle name="Standard 3" xfId="2" xr:uid="{00000000-0005-0000-0000-000009000000}"/>
    <cellStyle name="Standard 4" xfId="11" xr:uid="{00000000-0005-0000-0000-00000A000000}"/>
    <cellStyle name="Standard 5" xfId="10"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AC3A2"/>
      <color rgb="FFD1CB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'ZEV Tarif'!$R$15</c:f>
              <c:strCache>
                <c:ptCount val="1"/>
                <c:pt idx="0">
                  <c:v>ZEV Strompreis</c:v>
                </c:pt>
              </c:strCache>
            </c:strRef>
          </c:tx>
          <c:spPr>
            <a:solidFill>
              <a:schemeClr val="accent3">
                <a:lumMod val="60000"/>
                <a:lumOff val="40000"/>
              </a:schemeClr>
            </a:solidFill>
            <a:ln>
              <a:solidFill>
                <a:schemeClr val="accent3">
                  <a:lumMod val="75000"/>
                </a:schemeClr>
              </a:solidFill>
            </a:ln>
            <a:effectLst/>
          </c:spPr>
          <c:invertIfNegative val="0"/>
          <c:dPt>
            <c:idx val="0"/>
            <c:invertIfNegative val="0"/>
            <c:bubble3D val="0"/>
            <c:spPr>
              <a:solidFill>
                <a:schemeClr val="accent3">
                  <a:lumMod val="60000"/>
                  <a:lumOff val="40000"/>
                </a:schemeClr>
              </a:solidFill>
              <a:ln>
                <a:solidFill>
                  <a:schemeClr val="accent3">
                    <a:lumMod val="75000"/>
                  </a:schemeClr>
                </a:solidFill>
              </a:ln>
              <a:effectLst/>
            </c:spPr>
            <c:extLst>
              <c:ext xmlns:c16="http://schemas.microsoft.com/office/drawing/2014/chart" uri="{C3380CC4-5D6E-409C-BE32-E72D297353CC}">
                <c16:uniqueId val="{00000009-B41B-44DE-BD5C-ACCA2E74CD8A}"/>
              </c:ext>
            </c:extLst>
          </c:dPt>
          <c:dLbls>
            <c:dLbl>
              <c:idx val="0"/>
              <c:tx>
                <c:rich>
                  <a:bodyPr/>
                  <a:lstStyle/>
                  <a:p>
                    <a:fld id="{8FB39016-A1D2-4A8B-8554-6784D0ABA5F2}" type="SERIESNAME">
                      <a:rPr lang="en-US"/>
                      <a:pPr/>
                      <a:t>[]</a:t>
                    </a:fld>
                    <a:endParaRPr lang="en-US" baseline="0"/>
                  </a:p>
                  <a:p>
                    <a:fld id="{AC44866B-BC28-4BA4-BDCA-9AFFAEC880AA}"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B41B-44DE-BD5C-ACCA2E74CD8A}"/>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Tarif'!$S$15:$U$15</c:f>
              <c:numCache>
                <c:formatCode>General</c:formatCode>
                <c:ptCount val="3"/>
                <c:pt idx="0" formatCode="0.0">
                  <c:v>31.086292459849524</c:v>
                </c:pt>
              </c:numCache>
            </c:numRef>
          </c:val>
          <c:extLst>
            <c:ext xmlns:c16="http://schemas.microsoft.com/office/drawing/2014/chart" uri="{C3380CC4-5D6E-409C-BE32-E72D297353CC}">
              <c16:uniqueId val="{00000000-B41B-44DE-BD5C-ACCA2E74CD8A}"/>
            </c:ext>
          </c:extLst>
        </c:ser>
        <c:ser>
          <c:idx val="1"/>
          <c:order val="1"/>
          <c:tx>
            <c:strRef>
              <c:f>'ZEV Tarif'!$R$16</c:f>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Tarif'!$S$16:$U$16</c:f>
              <c:numCache>
                <c:formatCode>General</c:formatCode>
                <c:ptCount val="3"/>
              </c:numCache>
            </c:numRef>
          </c:val>
          <c:extLst>
            <c:ext xmlns:c16="http://schemas.microsoft.com/office/drawing/2014/chart" uri="{C3380CC4-5D6E-409C-BE32-E72D297353CC}">
              <c16:uniqueId val="{00000001-B41B-44DE-BD5C-ACCA2E74CD8A}"/>
            </c:ext>
          </c:extLst>
        </c:ser>
        <c:ser>
          <c:idx val="2"/>
          <c:order val="2"/>
          <c:tx>
            <c:strRef>
              <c:f>'ZEV Tarif'!$R$17</c:f>
              <c:strCache>
                <c:ptCount val="1"/>
                <c:pt idx="0">
                  <c:v>Gestehungs-kosten</c:v>
                </c:pt>
              </c:strCache>
            </c:strRef>
          </c:tx>
          <c:spPr>
            <a:solidFill>
              <a:schemeClr val="accent1">
                <a:lumMod val="40000"/>
                <a:lumOff val="60000"/>
              </a:schemeClr>
            </a:solidFill>
            <a:ln>
              <a:solidFill>
                <a:schemeClr val="accent1">
                  <a:lumMod val="75000"/>
                </a:schemeClr>
              </a:solidFill>
            </a:ln>
            <a:effectLst/>
          </c:spPr>
          <c:invertIfNegative val="0"/>
          <c:dLbls>
            <c:dLbl>
              <c:idx val="1"/>
              <c:tx>
                <c:rich>
                  <a:bodyPr/>
                  <a:lstStyle/>
                  <a:p>
                    <a:fld id="{1B41ACD5-60DE-47B8-A74C-1A3353826A0C}" type="SERIESNAME">
                      <a:rPr lang="en-US"/>
                      <a:pPr/>
                      <a:t>[]</a:t>
                    </a:fld>
                    <a:endParaRPr lang="en-US" baseline="0"/>
                  </a:p>
                  <a:p>
                    <a:fld id="{18A1D28B-78EC-43C9-93BC-97CCC30E38AD}"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6824-46D4-B1B4-BA13274E55D7}"/>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Tarif'!$S$17:$U$17</c:f>
              <c:numCache>
                <c:formatCode>#,##0.0</c:formatCode>
                <c:ptCount val="3"/>
                <c:pt idx="1">
                  <c:v>17.699013491127623</c:v>
                </c:pt>
              </c:numCache>
            </c:numRef>
          </c:val>
          <c:extLst>
            <c:ext xmlns:c16="http://schemas.microsoft.com/office/drawing/2014/chart" uri="{C3380CC4-5D6E-409C-BE32-E72D297353CC}">
              <c16:uniqueId val="{00000002-B41B-44DE-BD5C-ACCA2E74CD8A}"/>
            </c:ext>
          </c:extLst>
        </c:ser>
        <c:ser>
          <c:idx val="3"/>
          <c:order val="3"/>
          <c:tx>
            <c:strRef>
              <c:f>'ZEV Tarif'!$R$18</c:f>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Tarif'!$S$18:$U$18</c:f>
              <c:numCache>
                <c:formatCode>General</c:formatCode>
                <c:ptCount val="3"/>
              </c:numCache>
            </c:numRef>
          </c:val>
          <c:extLst>
            <c:ext xmlns:c16="http://schemas.microsoft.com/office/drawing/2014/chart" uri="{C3380CC4-5D6E-409C-BE32-E72D297353CC}">
              <c16:uniqueId val="{00000003-B41B-44DE-BD5C-ACCA2E74CD8A}"/>
            </c:ext>
          </c:extLst>
        </c:ser>
        <c:ser>
          <c:idx val="4"/>
          <c:order val="4"/>
          <c:tx>
            <c:strRef>
              <c:f>'ZEV Tarif'!$R$19</c:f>
              <c:strCache>
                <c:ptCount val="1"/>
                <c:pt idx="0">
                  <c:v>Rendite Investor</c:v>
                </c:pt>
              </c:strCache>
            </c:strRef>
          </c:tx>
          <c:spPr>
            <a:solidFill>
              <a:schemeClr val="accent1">
                <a:lumMod val="20000"/>
                <a:lumOff val="80000"/>
              </a:schemeClr>
            </a:solidFill>
            <a:ln>
              <a:solidFill>
                <a:schemeClr val="accent1">
                  <a:lumMod val="75000"/>
                </a:schemeClr>
              </a:solidFill>
            </a:ln>
            <a:effectLst/>
          </c:spPr>
          <c:invertIfNegative val="0"/>
          <c:dLbls>
            <c:dLbl>
              <c:idx val="1"/>
              <c:tx>
                <c:rich>
                  <a:bodyPr/>
                  <a:lstStyle/>
                  <a:p>
                    <a:fld id="{B72D4F50-25C1-436C-A4F2-0EEC5F87E5BB}" type="SERIESNAME">
                      <a:rPr lang="en-US"/>
                      <a:pPr/>
                      <a:t>[]</a:t>
                    </a:fld>
                    <a:endParaRPr lang="en-US" baseline="0"/>
                  </a:p>
                  <a:p>
                    <a:fld id="{CF626AB8-513C-45E8-BE0A-1915AF60E2D3}"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6824-46D4-B1B4-BA13274E55D7}"/>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Tarif'!$S$19:$U$19</c:f>
              <c:numCache>
                <c:formatCode>0.0</c:formatCode>
                <c:ptCount val="3"/>
                <c:pt idx="1">
                  <c:v>13.387278968721901</c:v>
                </c:pt>
              </c:numCache>
            </c:numRef>
          </c:val>
          <c:extLst>
            <c:ext xmlns:c16="http://schemas.microsoft.com/office/drawing/2014/chart" uri="{C3380CC4-5D6E-409C-BE32-E72D297353CC}">
              <c16:uniqueId val="{00000004-B41B-44DE-BD5C-ACCA2E74CD8A}"/>
            </c:ext>
          </c:extLst>
        </c:ser>
        <c:ser>
          <c:idx val="5"/>
          <c:order val="5"/>
          <c:tx>
            <c:strRef>
              <c:f>'ZEV Tarif'!$R$20</c:f>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Tarif'!$S$20:$U$20</c:f>
              <c:numCache>
                <c:formatCode>General</c:formatCode>
                <c:ptCount val="3"/>
              </c:numCache>
            </c:numRef>
          </c:val>
          <c:extLst>
            <c:ext xmlns:c16="http://schemas.microsoft.com/office/drawing/2014/chart" uri="{C3380CC4-5D6E-409C-BE32-E72D297353CC}">
              <c16:uniqueId val="{00000005-B41B-44DE-BD5C-ACCA2E74CD8A}"/>
            </c:ext>
          </c:extLst>
        </c:ser>
        <c:ser>
          <c:idx val="6"/>
          <c:order val="6"/>
          <c:tx>
            <c:strRef>
              <c:f>'ZEV Tarif'!$R$21</c:f>
              <c:strCache>
                <c:ptCount val="1"/>
                <c:pt idx="0">
                  <c:v>Preisvorteil Mieter</c:v>
                </c:pt>
              </c:strCache>
            </c:strRef>
          </c:tx>
          <c:spPr>
            <a:solidFill>
              <a:schemeClr val="accent1">
                <a:lumMod val="20000"/>
                <a:lumOff val="80000"/>
              </a:schemeClr>
            </a:solidFill>
            <a:ln>
              <a:solidFill>
                <a:schemeClr val="accent1">
                  <a:lumMod val="75000"/>
                </a:schemeClr>
              </a:solidFill>
            </a:ln>
            <a:effectLst/>
          </c:spPr>
          <c:invertIfNegative val="0"/>
          <c:dLbls>
            <c:dLbl>
              <c:idx val="1"/>
              <c:tx>
                <c:rich>
                  <a:bodyPr/>
                  <a:lstStyle/>
                  <a:p>
                    <a:fld id="{091E7E75-B1D8-47D7-B170-B7E99536E8F7}" type="SERIESNAME">
                      <a:rPr lang="en-US"/>
                      <a:pPr/>
                      <a:t>[]</a:t>
                    </a:fld>
                    <a:r>
                      <a:rPr lang="en-US" baseline="0"/>
                      <a:t>
</a:t>
                    </a:r>
                    <a:fld id="{484E77D2-FB37-4F03-8316-969A5482A65B}" type="VALUE">
                      <a:rPr lang="en-US" b="1" baseline="0"/>
                      <a:pPr/>
                      <a:t>[]</a:t>
                    </a:fld>
                    <a:endParaRPr lang="en-US" baseline="0"/>
                  </a:p>
                </c:rich>
              </c:tx>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1767505533450186"/>
                      <c:h val="0.24897196261682242"/>
                    </c:manualLayout>
                  </c15:layout>
                  <c15:dlblFieldTable/>
                  <c15:showDataLabelsRange val="0"/>
                </c:ext>
                <c:ext xmlns:c16="http://schemas.microsoft.com/office/drawing/2014/chart" uri="{C3380CC4-5D6E-409C-BE32-E72D297353CC}">
                  <c16:uniqueId val="{0000000A-B41B-44DE-BD5C-ACCA2E74CD8A}"/>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Tarif'!$S$21:$U$21</c:f>
              <c:numCache>
                <c:formatCode>0.0</c:formatCode>
                <c:ptCount val="3"/>
                <c:pt idx="1">
                  <c:v>13.387278968721901</c:v>
                </c:pt>
              </c:numCache>
            </c:numRef>
          </c:val>
          <c:extLst>
            <c:ext xmlns:c16="http://schemas.microsoft.com/office/drawing/2014/chart" uri="{C3380CC4-5D6E-409C-BE32-E72D297353CC}">
              <c16:uniqueId val="{00000006-B41B-44DE-BD5C-ACCA2E74CD8A}"/>
            </c:ext>
          </c:extLst>
        </c:ser>
        <c:ser>
          <c:idx val="7"/>
          <c:order val="7"/>
          <c:tx>
            <c:strRef>
              <c:f>'ZEV Tarif'!$R$22</c:f>
              <c:strCache>
                <c:ptCount val="1"/>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Tarif'!$S$22:$U$22</c:f>
              <c:numCache>
                <c:formatCode>General</c:formatCode>
                <c:ptCount val="3"/>
              </c:numCache>
            </c:numRef>
          </c:val>
          <c:extLst>
            <c:ext xmlns:c16="http://schemas.microsoft.com/office/drawing/2014/chart" uri="{C3380CC4-5D6E-409C-BE32-E72D297353CC}">
              <c16:uniqueId val="{00000007-B41B-44DE-BD5C-ACCA2E74CD8A}"/>
            </c:ext>
          </c:extLst>
        </c:ser>
        <c:ser>
          <c:idx val="8"/>
          <c:order val="8"/>
          <c:tx>
            <c:strRef>
              <c:f>'ZEV Tarif'!$R$23</c:f>
              <c:strCache>
                <c:ptCount val="1"/>
                <c:pt idx="0">
                  <c:v>Durchschnitts-preis IBI Stromprodukt</c:v>
                </c:pt>
              </c:strCache>
            </c:strRef>
          </c:tx>
          <c:spPr>
            <a:solidFill>
              <a:schemeClr val="accent6">
                <a:lumMod val="60000"/>
                <a:lumOff val="40000"/>
              </a:schemeClr>
            </a:solidFill>
            <a:ln>
              <a:solidFill>
                <a:schemeClr val="accent6">
                  <a:lumMod val="75000"/>
                </a:schemeClr>
              </a:solidFill>
            </a:ln>
            <a:effectLst/>
          </c:spPr>
          <c:invertIfNegative val="0"/>
          <c:dLbls>
            <c:dLbl>
              <c:idx val="2"/>
              <c:tx>
                <c:rich>
                  <a:bodyPr/>
                  <a:lstStyle/>
                  <a:p>
                    <a:fld id="{EAF83DE1-4834-42E6-8494-CB1AF697CFBD}" type="SERIESNAME">
                      <a:rPr lang="en-US"/>
                      <a:pPr/>
                      <a:t>[]</a:t>
                    </a:fld>
                    <a:endParaRPr lang="en-US" baseline="0"/>
                  </a:p>
                  <a:p>
                    <a:fld id="{E5B98859-2CD5-4C8C-88DF-EF5AD17AEEAD}"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6824-46D4-B1B4-BA13274E55D7}"/>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Tarif'!$S$23:$U$23</c:f>
              <c:numCache>
                <c:formatCode>General</c:formatCode>
                <c:ptCount val="3"/>
                <c:pt idx="2" formatCode="0.0">
                  <c:v>44.473571428571425</c:v>
                </c:pt>
              </c:numCache>
            </c:numRef>
          </c:val>
          <c:extLst>
            <c:ext xmlns:c16="http://schemas.microsoft.com/office/drawing/2014/chart" uri="{C3380CC4-5D6E-409C-BE32-E72D297353CC}">
              <c16:uniqueId val="{00000008-B41B-44DE-BD5C-ACCA2E74CD8A}"/>
            </c:ext>
          </c:extLst>
        </c:ser>
        <c:dLbls>
          <c:showLegendKey val="0"/>
          <c:showVal val="1"/>
          <c:showCatName val="0"/>
          <c:showSerName val="0"/>
          <c:showPercent val="0"/>
          <c:showBubbleSize val="0"/>
        </c:dLbls>
        <c:gapWidth val="44"/>
        <c:overlap val="100"/>
        <c:axId val="1733761552"/>
        <c:axId val="1733762032"/>
      </c:barChart>
      <c:catAx>
        <c:axId val="173376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33762032"/>
        <c:crosses val="autoZero"/>
        <c:auto val="1"/>
        <c:lblAlgn val="ctr"/>
        <c:lblOffset val="100"/>
        <c:noMultiLvlLbl val="0"/>
      </c:catAx>
      <c:valAx>
        <c:axId val="17337620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33761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414618</xdr:colOff>
      <xdr:row>88</xdr:row>
      <xdr:rowOff>78442</xdr:rowOff>
    </xdr:from>
    <xdr:to>
      <xdr:col>7</xdr:col>
      <xdr:colOff>405864</xdr:colOff>
      <xdr:row>88</xdr:row>
      <xdr:rowOff>441617</xdr:rowOff>
    </xdr:to>
    <xdr:pic>
      <xdr:nvPicPr>
        <xdr:cNvPr id="4" name="Grafik 5">
          <a:extLst>
            <a:ext uri="{FF2B5EF4-FFF2-40B4-BE49-F238E27FC236}">
              <a16:creationId xmlns:a16="http://schemas.microsoft.com/office/drawing/2014/main" id="{8F1AEA5F-D71A-4FCA-A105-DB4B49C71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6942" y="12012707"/>
          <a:ext cx="3095402" cy="366350"/>
        </a:xfrm>
        <a:prstGeom prst="rect">
          <a:avLst/>
        </a:prstGeom>
      </xdr:spPr>
    </xdr:pic>
    <xdr:clientData/>
  </xdr:twoCellAnchor>
  <xdr:twoCellAnchor editAs="oneCell">
    <xdr:from>
      <xdr:col>3</xdr:col>
      <xdr:colOff>372969</xdr:colOff>
      <xdr:row>90</xdr:row>
      <xdr:rowOff>216087</xdr:rowOff>
    </xdr:from>
    <xdr:to>
      <xdr:col>7</xdr:col>
      <xdr:colOff>557666</xdr:colOff>
      <xdr:row>90</xdr:row>
      <xdr:rowOff>553259</xdr:rowOff>
    </xdr:to>
    <xdr:pic>
      <xdr:nvPicPr>
        <xdr:cNvPr id="5" name="Grafik 6">
          <a:extLst>
            <a:ext uri="{FF2B5EF4-FFF2-40B4-BE49-F238E27FC236}">
              <a16:creationId xmlns:a16="http://schemas.microsoft.com/office/drawing/2014/main" id="{890B84FB-DA7E-4F42-AD49-4179BBA61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80528" y="12699440"/>
          <a:ext cx="3267263" cy="325107"/>
        </a:xfrm>
        <a:prstGeom prst="rect">
          <a:avLst/>
        </a:prstGeom>
      </xdr:spPr>
    </xdr:pic>
    <xdr:clientData/>
  </xdr:twoCellAnchor>
  <xdr:twoCellAnchor editAs="oneCell">
    <xdr:from>
      <xdr:col>9</xdr:col>
      <xdr:colOff>217805</xdr:colOff>
      <xdr:row>0</xdr:row>
      <xdr:rowOff>81308</xdr:rowOff>
    </xdr:from>
    <xdr:to>
      <xdr:col>11</xdr:col>
      <xdr:colOff>1905</xdr:colOff>
      <xdr:row>0</xdr:row>
      <xdr:rowOff>723237</xdr:rowOff>
    </xdr:to>
    <xdr:pic>
      <xdr:nvPicPr>
        <xdr:cNvPr id="6" name="Grafik 5">
          <a:extLst>
            <a:ext uri="{FF2B5EF4-FFF2-40B4-BE49-F238E27FC236}">
              <a16:creationId xmlns:a16="http://schemas.microsoft.com/office/drawing/2014/main" id="{9A12A2ED-415F-44EE-8AD5-55EFE62FDC72}"/>
            </a:ext>
            <a:ext uri="{147F2762-F138-4A5C-976F-8EAC2B608ADB}">
              <a16:predDERef xmlns:a16="http://schemas.microsoft.com/office/drawing/2014/main" pred="{890B84FB-DA7E-4F42-AD49-4179BBA61CF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904355" y="81308"/>
          <a:ext cx="1336675" cy="641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24848</xdr:colOff>
      <xdr:row>18</xdr:row>
      <xdr:rowOff>82826</xdr:rowOff>
    </xdr:from>
    <xdr:to>
      <xdr:col>11</xdr:col>
      <xdr:colOff>459827</xdr:colOff>
      <xdr:row>28</xdr:row>
      <xdr:rowOff>124239</xdr:rowOff>
    </xdr:to>
    <xdr:sp macro="" textlink="">
      <xdr:nvSpPr>
        <xdr:cNvPr id="2" name="Freihandform: Form 1">
          <a:extLst>
            <a:ext uri="{FF2B5EF4-FFF2-40B4-BE49-F238E27FC236}">
              <a16:creationId xmlns:a16="http://schemas.microsoft.com/office/drawing/2014/main" id="{C1ABD4AE-E146-571D-EA88-0702DEC070E7}"/>
            </a:ext>
          </a:extLst>
        </xdr:cNvPr>
        <xdr:cNvSpPr/>
      </xdr:nvSpPr>
      <xdr:spPr>
        <a:xfrm>
          <a:off x="7855055" y="3649774"/>
          <a:ext cx="434979" cy="1099017"/>
        </a:xfrm>
        <a:custGeom>
          <a:avLst/>
          <a:gdLst>
            <a:gd name="connsiteX0" fmla="*/ 0 w 662609"/>
            <a:gd name="connsiteY0" fmla="*/ 1118152 h 1118152"/>
            <a:gd name="connsiteX1" fmla="*/ 298174 w 662609"/>
            <a:gd name="connsiteY1" fmla="*/ 1118152 h 1118152"/>
            <a:gd name="connsiteX2" fmla="*/ 298174 w 662609"/>
            <a:gd name="connsiteY2" fmla="*/ 0 h 1118152"/>
            <a:gd name="connsiteX3" fmla="*/ 662609 w 662609"/>
            <a:gd name="connsiteY3" fmla="*/ 0 h 1118152"/>
          </a:gdLst>
          <a:ahLst/>
          <a:cxnLst>
            <a:cxn ang="0">
              <a:pos x="connsiteX0" y="connsiteY0"/>
            </a:cxn>
            <a:cxn ang="0">
              <a:pos x="connsiteX1" y="connsiteY1"/>
            </a:cxn>
            <a:cxn ang="0">
              <a:pos x="connsiteX2" y="connsiteY2"/>
            </a:cxn>
            <a:cxn ang="0">
              <a:pos x="connsiteX3" y="connsiteY3"/>
            </a:cxn>
          </a:cxnLst>
          <a:rect l="l" t="t" r="r" b="b"/>
          <a:pathLst>
            <a:path w="662609" h="1118152">
              <a:moveTo>
                <a:pt x="0" y="1118152"/>
              </a:moveTo>
              <a:lnTo>
                <a:pt x="298174" y="1118152"/>
              </a:lnTo>
              <a:lnTo>
                <a:pt x="298174" y="0"/>
              </a:lnTo>
              <a:lnTo>
                <a:pt x="662609" y="0"/>
              </a:lnTo>
            </a:path>
          </a:pathLst>
        </a:cu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8284</xdr:colOff>
      <xdr:row>26</xdr:row>
      <xdr:rowOff>99392</xdr:rowOff>
    </xdr:from>
    <xdr:to>
      <xdr:col>11</xdr:col>
      <xdr:colOff>466396</xdr:colOff>
      <xdr:row>30</xdr:row>
      <xdr:rowOff>115957</xdr:rowOff>
    </xdr:to>
    <xdr:sp macro="" textlink="">
      <xdr:nvSpPr>
        <xdr:cNvPr id="3" name="Freihandform: Form 2">
          <a:extLst>
            <a:ext uri="{FF2B5EF4-FFF2-40B4-BE49-F238E27FC236}">
              <a16:creationId xmlns:a16="http://schemas.microsoft.com/office/drawing/2014/main" id="{6A4E0CD2-3154-4268-32CF-32454BDE17E2}"/>
            </a:ext>
          </a:extLst>
        </xdr:cNvPr>
        <xdr:cNvSpPr/>
      </xdr:nvSpPr>
      <xdr:spPr>
        <a:xfrm>
          <a:off x="7838491" y="4553151"/>
          <a:ext cx="458112" cy="397565"/>
        </a:xfrm>
        <a:custGeom>
          <a:avLst/>
          <a:gdLst>
            <a:gd name="connsiteX0" fmla="*/ 0 w 695739"/>
            <a:gd name="connsiteY0" fmla="*/ 405848 h 405848"/>
            <a:gd name="connsiteX1" fmla="*/ 505239 w 695739"/>
            <a:gd name="connsiteY1" fmla="*/ 405848 h 405848"/>
            <a:gd name="connsiteX2" fmla="*/ 505239 w 695739"/>
            <a:gd name="connsiteY2" fmla="*/ 0 h 405848"/>
            <a:gd name="connsiteX3" fmla="*/ 695739 w 695739"/>
            <a:gd name="connsiteY3" fmla="*/ 0 h 405848"/>
          </a:gdLst>
          <a:ahLst/>
          <a:cxnLst>
            <a:cxn ang="0">
              <a:pos x="connsiteX0" y="connsiteY0"/>
            </a:cxn>
            <a:cxn ang="0">
              <a:pos x="connsiteX1" y="connsiteY1"/>
            </a:cxn>
            <a:cxn ang="0">
              <a:pos x="connsiteX2" y="connsiteY2"/>
            </a:cxn>
            <a:cxn ang="0">
              <a:pos x="connsiteX3" y="connsiteY3"/>
            </a:cxn>
          </a:cxnLst>
          <a:rect l="l" t="t" r="r" b="b"/>
          <a:pathLst>
            <a:path w="695739" h="405848">
              <a:moveTo>
                <a:pt x="0" y="405848"/>
              </a:moveTo>
              <a:lnTo>
                <a:pt x="505239" y="405848"/>
              </a:lnTo>
              <a:lnTo>
                <a:pt x="505239" y="0"/>
              </a:lnTo>
              <a:lnTo>
                <a:pt x="695739" y="0"/>
              </a:lnTo>
            </a:path>
          </a:pathLst>
        </a:cu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CH" sz="1100">
            <a:solidFill>
              <a:schemeClr val="lt1"/>
            </a:solidFill>
            <a:latin typeface="+mn-lt"/>
            <a:ea typeface="+mn-ea"/>
            <a:cs typeface="+mn-cs"/>
          </a:endParaRPr>
        </a:p>
      </xdr:txBody>
    </xdr:sp>
    <xdr:clientData/>
  </xdr:twoCellAnchor>
  <xdr:twoCellAnchor>
    <xdr:from>
      <xdr:col>11</xdr:col>
      <xdr:colOff>477079</xdr:colOff>
      <xdr:row>40</xdr:row>
      <xdr:rowOff>28574</xdr:rowOff>
    </xdr:from>
    <xdr:to>
      <xdr:col>17</xdr:col>
      <xdr:colOff>24848</xdr:colOff>
      <xdr:row>61</xdr:row>
      <xdr:rowOff>238124</xdr:rowOff>
    </xdr:to>
    <xdr:graphicFrame macro="">
      <xdr:nvGraphicFramePr>
        <xdr:cNvPr id="9" name="Diagramm 8">
          <a:extLst>
            <a:ext uri="{FF2B5EF4-FFF2-40B4-BE49-F238E27FC236}">
              <a16:creationId xmlns:a16="http://schemas.microsoft.com/office/drawing/2014/main" id="{D0A01FCE-53ED-F673-C59C-DBDA52CF14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3</xdr:row>
      <xdr:rowOff>114301</xdr:rowOff>
    </xdr:from>
    <xdr:to>
      <xdr:col>0</xdr:col>
      <xdr:colOff>7124700</xdr:colOff>
      <xdr:row>3</xdr:row>
      <xdr:rowOff>3715369</xdr:rowOff>
    </xdr:to>
    <xdr:pic>
      <xdr:nvPicPr>
        <xdr:cNvPr id="2" name="Grafik 1">
          <a:extLst>
            <a:ext uri="{FF2B5EF4-FFF2-40B4-BE49-F238E27FC236}">
              <a16:creationId xmlns:a16="http://schemas.microsoft.com/office/drawing/2014/main" id="{81543FA9-C9A1-7630-6041-6FC77FC94143}"/>
            </a:ext>
          </a:extLst>
        </xdr:cNvPr>
        <xdr:cNvPicPr>
          <a:picLocks noChangeAspect="1"/>
        </xdr:cNvPicPr>
      </xdr:nvPicPr>
      <xdr:blipFill rotWithShape="1">
        <a:blip xmlns:r="http://schemas.openxmlformats.org/officeDocument/2006/relationships" r:embed="rId1"/>
        <a:srcRect b="19788"/>
        <a:stretch/>
      </xdr:blipFill>
      <xdr:spPr>
        <a:xfrm>
          <a:off x="381000" y="1257301"/>
          <a:ext cx="6743700" cy="3601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519892</xdr:colOff>
      <xdr:row>2</xdr:row>
      <xdr:rowOff>155121</xdr:rowOff>
    </xdr:from>
    <xdr:to>
      <xdr:col>6</xdr:col>
      <xdr:colOff>640895</xdr:colOff>
      <xdr:row>5</xdr:row>
      <xdr:rowOff>2617</xdr:rowOff>
    </xdr:to>
    <xdr:pic>
      <xdr:nvPicPr>
        <xdr:cNvPr id="5" name="Grafik 6">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4249" y="495300"/>
          <a:ext cx="3386717" cy="3373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AD103"/>
  <sheetViews>
    <sheetView showGridLines="0" tabSelected="1" topLeftCell="C4" zoomScale="80" zoomScaleNormal="80" zoomScaleSheetLayoutView="50" workbookViewId="0">
      <selection activeCell="N22" sqref="N22"/>
    </sheetView>
  </sheetViews>
  <sheetFormatPr defaultColWidth="10.85546875" defaultRowHeight="12.6"/>
  <cols>
    <col min="1" max="1" width="0.85546875" customWidth="1"/>
    <col min="2" max="2" width="18.5703125" customWidth="1"/>
    <col min="3" max="3" width="12.140625" customWidth="1"/>
    <col min="4" max="4" width="12.85546875" customWidth="1"/>
    <col min="5" max="5" width="9.42578125" customWidth="1"/>
    <col min="6" max="6" width="8.42578125" customWidth="1"/>
    <col min="7" max="7" width="13.42578125" customWidth="1"/>
    <col min="8" max="8" width="11.5703125" style="46" customWidth="1"/>
    <col min="9" max="9" width="8.42578125" customWidth="1"/>
    <col min="10" max="10" width="11" customWidth="1"/>
    <col min="11" max="11" width="11.5703125" customWidth="1"/>
    <col min="12" max="12" width="7.140625" customWidth="1"/>
    <col min="13" max="13" width="21.42578125" customWidth="1"/>
    <col min="14" max="14" width="9.140625" customWidth="1"/>
    <col min="15" max="15" width="15.85546875" customWidth="1"/>
    <col min="16" max="16" width="11.5703125" bestFit="1" customWidth="1"/>
    <col min="17" max="17" width="5.42578125" customWidth="1"/>
    <col min="18" max="18" width="35.42578125" customWidth="1"/>
    <col min="19" max="19" width="11.140625" style="46" customWidth="1"/>
    <col min="22" max="22" width="34.42578125" customWidth="1"/>
  </cols>
  <sheetData>
    <row r="1" spans="1:30" s="42" customFormat="1" ht="65.099999999999994" customHeight="1">
      <c r="B1" s="43"/>
      <c r="H1" s="44"/>
      <c r="I1" s="45"/>
      <c r="J1" s="207"/>
      <c r="K1" s="207"/>
      <c r="S1" s="44"/>
    </row>
    <row r="2" spans="1:30" ht="17.45" customHeight="1">
      <c r="B2" s="25" t="s">
        <v>0</v>
      </c>
    </row>
    <row r="3" spans="1:30" s="47" customFormat="1" ht="5.25" customHeight="1">
      <c r="B3" s="25"/>
      <c r="H3" s="48"/>
      <c r="M3"/>
      <c r="S3" s="48"/>
    </row>
    <row r="4" spans="1:30" s="49" customFormat="1" ht="58.5" customHeight="1">
      <c r="B4" s="206" t="s">
        <v>1</v>
      </c>
      <c r="C4" s="206"/>
      <c r="D4" s="206"/>
      <c r="E4" s="206"/>
      <c r="F4" s="206"/>
      <c r="G4" s="206"/>
      <c r="H4" s="206"/>
      <c r="I4" s="206"/>
      <c r="J4" s="206"/>
      <c r="K4" s="206"/>
      <c r="N4"/>
      <c r="S4" s="51"/>
    </row>
    <row r="5" spans="1:30" ht="9.6" hidden="1" customHeight="1">
      <c r="B5" s="1"/>
      <c r="K5" s="15"/>
      <c r="L5" s="15"/>
      <c r="M5" s="15"/>
      <c r="N5" s="15"/>
      <c r="O5" s="15"/>
      <c r="P5" s="15"/>
      <c r="Q5" s="15"/>
      <c r="R5" s="15"/>
      <c r="S5" s="52"/>
      <c r="T5" s="15"/>
      <c r="U5" s="15"/>
      <c r="V5" s="15"/>
      <c r="W5" s="15"/>
      <c r="X5" s="15"/>
      <c r="Y5" s="15"/>
      <c r="Z5" s="15"/>
      <c r="AA5" s="15"/>
      <c r="AB5" s="15"/>
      <c r="AC5" s="15"/>
      <c r="AD5" s="15"/>
    </row>
    <row r="6" spans="1:30" s="59" customFormat="1" ht="20.100000000000001" customHeight="1">
      <c r="A6" s="53"/>
      <c r="B6" s="54" t="s">
        <v>2</v>
      </c>
      <c r="C6" s="53"/>
      <c r="D6" s="53"/>
      <c r="E6" s="53"/>
      <c r="F6" s="53"/>
      <c r="G6" s="53"/>
      <c r="H6" s="55"/>
      <c r="I6" s="53"/>
      <c r="J6" s="53"/>
      <c r="K6" s="56"/>
      <c r="L6" s="57"/>
      <c r="M6" s="57"/>
      <c r="N6" s="57"/>
      <c r="O6" s="57"/>
      <c r="P6" s="57"/>
      <c r="Q6" s="57"/>
      <c r="R6" s="57"/>
      <c r="S6" s="58"/>
      <c r="T6" s="57"/>
      <c r="U6" s="57"/>
      <c r="V6" s="57"/>
      <c r="W6" s="57"/>
      <c r="X6" s="57"/>
      <c r="Y6" s="57"/>
      <c r="Z6" s="57"/>
      <c r="AA6" s="57"/>
      <c r="AB6" s="57"/>
      <c r="AC6" s="57"/>
      <c r="AD6" s="57"/>
    </row>
    <row r="7" spans="1:30" ht="6.75" customHeight="1">
      <c r="A7" s="60"/>
      <c r="B7" s="60"/>
      <c r="C7" s="60"/>
      <c r="D7" s="60"/>
      <c r="E7" s="61"/>
      <c r="F7" s="61"/>
      <c r="G7" s="60"/>
      <c r="H7" s="62"/>
      <c r="I7" s="60"/>
      <c r="J7" s="60"/>
      <c r="K7" s="63"/>
      <c r="L7" s="15"/>
      <c r="M7" s="15"/>
      <c r="N7" s="15"/>
      <c r="O7" s="15"/>
      <c r="P7" s="15"/>
      <c r="Q7" s="15"/>
      <c r="R7" s="15"/>
      <c r="S7" s="52"/>
      <c r="T7" s="15"/>
      <c r="U7" s="15"/>
      <c r="V7" s="15"/>
      <c r="W7" s="15"/>
      <c r="X7" s="15"/>
      <c r="Y7" s="15"/>
      <c r="Z7" s="15"/>
      <c r="AA7" s="15"/>
      <c r="AB7" s="15"/>
      <c r="AC7" s="15"/>
      <c r="AD7" s="15"/>
    </row>
    <row r="8" spans="1:30" ht="13.5" customHeight="1">
      <c r="A8" s="60"/>
      <c r="B8" s="64" t="s">
        <v>3</v>
      </c>
      <c r="C8" s="60"/>
      <c r="D8" s="65"/>
      <c r="E8" s="60"/>
      <c r="F8" s="60"/>
      <c r="G8" s="60"/>
      <c r="H8" s="192" t="s">
        <v>4</v>
      </c>
      <c r="I8" s="60"/>
      <c r="J8" s="60"/>
      <c r="K8" s="63"/>
      <c r="L8" s="15"/>
      <c r="M8" s="15"/>
      <c r="N8" s="15"/>
      <c r="O8" s="15"/>
      <c r="P8" s="15"/>
      <c r="Q8" s="15"/>
      <c r="R8" s="15"/>
      <c r="S8" s="52"/>
      <c r="T8" s="15"/>
      <c r="U8" s="15"/>
      <c r="V8" s="15"/>
      <c r="W8" s="15"/>
      <c r="X8" s="15"/>
      <c r="Y8" s="15"/>
      <c r="Z8" s="15"/>
      <c r="AA8" s="15"/>
      <c r="AB8" s="15"/>
      <c r="AC8" s="15"/>
      <c r="AD8" s="15"/>
    </row>
    <row r="9" spans="1:30" ht="13.5" customHeight="1">
      <c r="A9" s="60"/>
      <c r="B9" s="61" t="s">
        <v>5</v>
      </c>
      <c r="C9" s="60"/>
      <c r="D9" s="65"/>
      <c r="E9" s="60"/>
      <c r="F9" s="60"/>
      <c r="G9" s="60"/>
      <c r="H9" s="16">
        <v>2020</v>
      </c>
      <c r="I9" s="66">
        <f ca="1">YEAR(TODAY())</f>
        <v>2025</v>
      </c>
      <c r="J9" s="60">
        <f ca="1">I9-H9</f>
        <v>5</v>
      </c>
      <c r="K9" s="67" t="s">
        <v>6</v>
      </c>
      <c r="L9" s="15"/>
      <c r="M9" s="15"/>
      <c r="N9" s="15"/>
      <c r="O9" s="15"/>
      <c r="P9" s="68"/>
      <c r="Q9" s="187"/>
      <c r="R9" s="187"/>
      <c r="S9" s="188"/>
      <c r="T9" s="187"/>
      <c r="U9" s="187"/>
      <c r="V9" s="187"/>
      <c r="W9" s="15"/>
      <c r="X9" s="15"/>
      <c r="Y9" s="15"/>
      <c r="Z9" s="15"/>
      <c r="AA9" s="15"/>
      <c r="AB9" s="15"/>
      <c r="AC9" s="15"/>
      <c r="AD9" s="15"/>
    </row>
    <row r="10" spans="1:30" ht="3" customHeight="1">
      <c r="A10" s="60"/>
      <c r="B10" s="64"/>
      <c r="C10" s="60"/>
      <c r="D10" s="65"/>
      <c r="E10" s="60"/>
      <c r="F10" s="60"/>
      <c r="G10" s="60"/>
      <c r="H10" s="62"/>
      <c r="I10" s="60"/>
      <c r="J10" s="60"/>
      <c r="K10" s="63"/>
      <c r="L10" s="15"/>
      <c r="M10" s="15"/>
      <c r="N10" s="15"/>
      <c r="O10" s="15"/>
      <c r="P10" s="15"/>
      <c r="Q10" s="187"/>
      <c r="R10" s="187"/>
      <c r="S10" s="188"/>
      <c r="T10" s="187"/>
      <c r="U10" s="187"/>
      <c r="V10" s="187"/>
      <c r="W10" s="15"/>
      <c r="X10" s="15"/>
      <c r="Y10" s="15"/>
      <c r="Z10" s="15"/>
      <c r="AA10" s="15"/>
      <c r="AB10" s="15"/>
      <c r="AC10" s="15"/>
      <c r="AD10" s="15"/>
    </row>
    <row r="11" spans="1:30" ht="13.5" customHeight="1">
      <c r="A11" s="60"/>
      <c r="B11" s="61" t="s">
        <v>7</v>
      </c>
      <c r="C11" s="60"/>
      <c r="D11" s="60"/>
      <c r="E11" s="60"/>
      <c r="F11" s="60"/>
      <c r="G11" s="60"/>
      <c r="H11" s="16">
        <v>30</v>
      </c>
      <c r="I11" s="61" t="s">
        <v>8</v>
      </c>
      <c r="J11" s="60"/>
      <c r="K11" s="63"/>
      <c r="L11" s="15"/>
      <c r="M11" s="15"/>
      <c r="N11" s="15"/>
      <c r="O11" s="15"/>
      <c r="P11" s="15"/>
      <c r="Q11" s="187"/>
      <c r="R11" s="187"/>
      <c r="S11" s="188"/>
      <c r="T11" s="187"/>
      <c r="U11" s="187"/>
      <c r="V11" s="187"/>
      <c r="W11" s="15"/>
      <c r="X11" s="15"/>
      <c r="Y11" s="15"/>
      <c r="Z11" s="15"/>
      <c r="AA11" s="15"/>
      <c r="AB11" s="15"/>
      <c r="AC11" s="15"/>
      <c r="AD11" s="15"/>
    </row>
    <row r="12" spans="1:30" ht="3" customHeight="1">
      <c r="A12" s="60"/>
      <c r="B12" s="60"/>
      <c r="C12" s="60"/>
      <c r="D12" s="64"/>
      <c r="E12" s="64"/>
      <c r="F12" s="64"/>
      <c r="G12" s="60"/>
      <c r="H12" s="62"/>
      <c r="I12" s="60"/>
      <c r="J12" s="60"/>
      <c r="K12" s="63"/>
      <c r="L12" s="15"/>
      <c r="M12" s="15"/>
      <c r="N12" s="15"/>
      <c r="O12" s="15"/>
      <c r="P12" s="15"/>
      <c r="Q12" s="187"/>
      <c r="R12" s="187"/>
      <c r="S12" s="188"/>
      <c r="T12" s="187"/>
      <c r="U12" s="187"/>
      <c r="V12" s="187"/>
      <c r="W12" s="15"/>
      <c r="X12" s="15"/>
      <c r="Y12" s="15"/>
      <c r="Z12" s="15"/>
      <c r="AA12" s="15"/>
      <c r="AB12" s="15"/>
      <c r="AC12" s="15"/>
      <c r="AD12" s="15"/>
    </row>
    <row r="13" spans="1:30" ht="13.5" customHeight="1">
      <c r="A13" s="60"/>
      <c r="B13" s="61" t="s">
        <v>9</v>
      </c>
      <c r="C13" s="60"/>
      <c r="D13" s="61" t="s">
        <v>10</v>
      </c>
      <c r="E13" s="60"/>
      <c r="F13" s="60"/>
      <c r="G13" s="60"/>
      <c r="H13" s="26">
        <v>29000</v>
      </c>
      <c r="I13" s="61" t="s">
        <v>11</v>
      </c>
      <c r="J13" s="69">
        <f>IF(ISBLANK(H13),(#REF!),H13)</f>
        <v>29000</v>
      </c>
      <c r="K13" s="61" t="s">
        <v>11</v>
      </c>
      <c r="L13" s="15"/>
      <c r="M13" s="193" t="s">
        <v>12</v>
      </c>
      <c r="N13" s="194"/>
      <c r="O13" s="195"/>
      <c r="P13" s="15"/>
      <c r="Q13" s="187"/>
      <c r="R13" s="187"/>
      <c r="S13" s="188" t="s">
        <v>13</v>
      </c>
      <c r="T13" s="188" t="s">
        <v>13</v>
      </c>
      <c r="U13" s="188" t="s">
        <v>13</v>
      </c>
      <c r="V13" s="187"/>
      <c r="W13" s="15"/>
      <c r="X13" s="15"/>
      <c r="Y13" s="15"/>
      <c r="Z13" s="15"/>
      <c r="AA13" s="15"/>
      <c r="AB13" s="15"/>
      <c r="AC13" s="15"/>
      <c r="AD13" s="15"/>
    </row>
    <row r="14" spans="1:30" s="1" customFormat="1" ht="3" customHeight="1">
      <c r="A14" s="60"/>
      <c r="B14" s="61"/>
      <c r="C14" s="61"/>
      <c r="D14" s="61"/>
      <c r="E14" s="61"/>
      <c r="F14" s="61"/>
      <c r="G14" s="61"/>
      <c r="H14" s="70"/>
      <c r="I14" s="61"/>
      <c r="J14" s="61"/>
      <c r="K14" s="71"/>
      <c r="L14" s="50"/>
      <c r="M14" s="72"/>
      <c r="N14" s="50"/>
      <c r="O14" s="73"/>
      <c r="P14" s="50"/>
      <c r="Q14" s="187"/>
      <c r="R14" s="187"/>
      <c r="S14" s="188"/>
      <c r="T14" s="187"/>
      <c r="U14" s="187"/>
      <c r="V14" s="187"/>
      <c r="W14" s="50"/>
      <c r="X14" s="50"/>
      <c r="Y14" s="50"/>
      <c r="Z14" s="50"/>
      <c r="AA14" s="50"/>
      <c r="AB14" s="50"/>
      <c r="AC14" s="50"/>
      <c r="AD14" s="50"/>
    </row>
    <row r="15" spans="1:30" s="1" customFormat="1" ht="13.5" customHeight="1">
      <c r="A15" s="60"/>
      <c r="B15" s="61"/>
      <c r="C15" s="61"/>
      <c r="D15" s="61" t="s">
        <v>14</v>
      </c>
      <c r="E15" s="61"/>
      <c r="F15" s="61"/>
      <c r="G15" s="61"/>
      <c r="H15" s="75">
        <f ca="1">VLOOKUP(J9, 'Resa - Recettes - Ertrag'!A10:B40, 2, TRUE)</f>
        <v>28228.305617999999</v>
      </c>
      <c r="I15" s="61" t="s">
        <v>11</v>
      </c>
      <c r="J15" s="61"/>
      <c r="K15" s="71"/>
      <c r="L15" s="50"/>
      <c r="M15" s="76" t="s">
        <v>15</v>
      </c>
      <c r="N15" s="33">
        <v>0</v>
      </c>
      <c r="O15" s="78" t="s">
        <v>16</v>
      </c>
      <c r="P15" s="50"/>
      <c r="Q15" s="187"/>
      <c r="R15" s="187" t="s">
        <v>17</v>
      </c>
      <c r="S15" s="189">
        <f>J85</f>
        <v>31.086292459849524</v>
      </c>
      <c r="T15" s="190"/>
      <c r="U15" s="190"/>
      <c r="V15" s="187"/>
      <c r="W15" s="50"/>
      <c r="X15" s="50"/>
      <c r="Y15" s="50"/>
      <c r="Z15" s="50"/>
      <c r="AA15" s="50"/>
      <c r="AB15" s="50"/>
      <c r="AC15" s="50"/>
      <c r="AD15" s="50"/>
    </row>
    <row r="16" spans="1:30" ht="3" customHeight="1">
      <c r="A16" s="60"/>
      <c r="B16" s="61"/>
      <c r="C16" s="60"/>
      <c r="D16" s="61"/>
      <c r="E16" s="60"/>
      <c r="F16" s="60"/>
      <c r="G16" s="60"/>
      <c r="H16" s="70"/>
      <c r="I16" s="61"/>
      <c r="J16" s="60"/>
      <c r="K16" s="63"/>
      <c r="L16" s="15"/>
      <c r="M16" s="79"/>
      <c r="N16" s="15"/>
      <c r="O16" s="80"/>
      <c r="P16" s="15"/>
      <c r="Q16" s="187"/>
      <c r="R16" s="187"/>
      <c r="S16" s="188"/>
      <c r="T16" s="187"/>
      <c r="U16" s="187"/>
      <c r="V16" s="187"/>
      <c r="W16" s="15"/>
      <c r="X16" s="15"/>
      <c r="Y16" s="15"/>
      <c r="Z16" s="15"/>
      <c r="AA16" s="15"/>
      <c r="AB16" s="15"/>
      <c r="AC16" s="15"/>
      <c r="AD16" s="15"/>
    </row>
    <row r="17" spans="1:30" ht="13.5" customHeight="1">
      <c r="A17" s="60"/>
      <c r="B17" s="61" t="s">
        <v>18</v>
      </c>
      <c r="C17" s="60"/>
      <c r="D17" s="61"/>
      <c r="E17" s="60"/>
      <c r="F17" s="60"/>
      <c r="G17" s="60"/>
      <c r="H17" s="16">
        <v>60</v>
      </c>
      <c r="I17" s="61" t="s">
        <v>19</v>
      </c>
      <c r="J17" s="81">
        <f>J13/100*H17</f>
        <v>17400</v>
      </c>
      <c r="K17" s="61" t="s">
        <v>11</v>
      </c>
      <c r="L17" s="15"/>
      <c r="M17" s="76" t="s">
        <v>20</v>
      </c>
      <c r="N17" s="33">
        <v>0</v>
      </c>
      <c r="O17" s="78" t="s">
        <v>16</v>
      </c>
      <c r="P17" s="15"/>
      <c r="Q17" s="187"/>
      <c r="R17" s="187" t="s">
        <v>21</v>
      </c>
      <c r="S17" s="190"/>
      <c r="T17" s="191">
        <f>G76</f>
        <v>17.699013491127623</v>
      </c>
      <c r="U17" s="190"/>
      <c r="V17" s="187"/>
      <c r="W17" s="15"/>
      <c r="X17" s="15"/>
      <c r="Y17" s="15"/>
      <c r="Z17" s="15"/>
      <c r="AA17" s="15"/>
      <c r="AB17" s="15"/>
      <c r="AC17" s="15"/>
      <c r="AD17" s="15"/>
    </row>
    <row r="18" spans="1:30" s="1" customFormat="1" ht="3" customHeight="1">
      <c r="A18" s="60"/>
      <c r="B18" s="61"/>
      <c r="C18" s="61"/>
      <c r="D18" s="61"/>
      <c r="E18" s="61"/>
      <c r="F18" s="61"/>
      <c r="G18" s="61"/>
      <c r="H18" s="70"/>
      <c r="I18" s="61"/>
      <c r="J18" s="61"/>
      <c r="K18" s="71"/>
      <c r="L18" s="50"/>
      <c r="M18" s="72"/>
      <c r="N18" s="50"/>
      <c r="O18" s="73"/>
      <c r="P18" s="50"/>
      <c r="Q18" s="187"/>
      <c r="R18" s="190"/>
      <c r="S18" s="190"/>
      <c r="T18" s="190"/>
      <c r="U18" s="190"/>
      <c r="V18" s="187"/>
      <c r="W18" s="50"/>
      <c r="X18" s="50"/>
      <c r="Y18" s="50"/>
      <c r="Z18" s="50"/>
      <c r="AA18" s="50"/>
      <c r="AB18" s="50"/>
      <c r="AC18" s="50"/>
      <c r="AD18" s="50"/>
    </row>
    <row r="19" spans="1:30" s="1" customFormat="1" ht="13.5" customHeight="1">
      <c r="A19" s="60"/>
      <c r="B19" s="64" t="s">
        <v>22</v>
      </c>
      <c r="C19" s="61"/>
      <c r="D19" s="61"/>
      <c r="E19" s="61"/>
      <c r="F19" s="61"/>
      <c r="G19" s="61"/>
      <c r="H19" s="70"/>
      <c r="I19" s="61"/>
      <c r="J19" s="61"/>
      <c r="K19" s="71"/>
      <c r="L19" s="50"/>
      <c r="M19" s="76" t="s">
        <v>23</v>
      </c>
      <c r="N19" s="33">
        <v>0</v>
      </c>
      <c r="O19" s="78" t="s">
        <v>16</v>
      </c>
      <c r="P19" s="50"/>
      <c r="Q19" s="187"/>
      <c r="R19" s="187" t="s">
        <v>24</v>
      </c>
      <c r="S19" s="190"/>
      <c r="T19" s="189">
        <f>(U23-T17)/2</f>
        <v>13.387278968721901</v>
      </c>
      <c r="U19" s="187"/>
      <c r="V19" s="187"/>
      <c r="W19" s="50"/>
      <c r="X19" s="50"/>
      <c r="Y19" s="50"/>
      <c r="Z19" s="50"/>
      <c r="AA19" s="50"/>
      <c r="AB19" s="50"/>
      <c r="AC19" s="50"/>
      <c r="AD19" s="50"/>
    </row>
    <row r="20" spans="1:30" s="1" customFormat="1" ht="3" customHeight="1">
      <c r="A20" s="60"/>
      <c r="B20" s="64"/>
      <c r="C20" s="61"/>
      <c r="D20" s="61"/>
      <c r="E20" s="61"/>
      <c r="F20" s="61"/>
      <c r="G20" s="61"/>
      <c r="H20" s="70"/>
      <c r="I20" s="61"/>
      <c r="J20" s="61"/>
      <c r="K20" s="71"/>
      <c r="L20" s="50"/>
      <c r="M20" s="72"/>
      <c r="N20" s="50"/>
      <c r="O20" s="73"/>
      <c r="P20" s="50"/>
      <c r="Q20" s="190"/>
      <c r="R20" s="187"/>
      <c r="S20" s="190"/>
      <c r="T20" s="188"/>
      <c r="U20" s="187"/>
      <c r="V20" s="187"/>
      <c r="W20" s="50"/>
      <c r="X20" s="50"/>
      <c r="Y20" s="50"/>
      <c r="Z20" s="50"/>
      <c r="AA20" s="50"/>
      <c r="AB20" s="50"/>
      <c r="AC20" s="50"/>
      <c r="AD20" s="50"/>
    </row>
    <row r="21" spans="1:30" s="1" customFormat="1" ht="13.5" customHeight="1">
      <c r="A21" s="60"/>
      <c r="B21" s="61" t="s">
        <v>25</v>
      </c>
      <c r="C21" s="61"/>
      <c r="D21" s="61"/>
      <c r="E21" s="61"/>
      <c r="F21" s="61"/>
      <c r="G21" s="61"/>
      <c r="H21" s="17">
        <v>1.75</v>
      </c>
      <c r="I21" s="61" t="s">
        <v>26</v>
      </c>
      <c r="J21" s="61"/>
      <c r="K21" s="71"/>
      <c r="L21" s="50"/>
      <c r="M21" s="76" t="s">
        <v>27</v>
      </c>
      <c r="N21" s="33">
        <v>0</v>
      </c>
      <c r="O21" s="78" t="s">
        <v>16</v>
      </c>
      <c r="P21" s="50"/>
      <c r="Q21" s="190"/>
      <c r="R21" s="187" t="s">
        <v>28</v>
      </c>
      <c r="S21" s="190"/>
      <c r="T21" s="189">
        <f>(U23-T17)/2</f>
        <v>13.387278968721901</v>
      </c>
      <c r="U21" s="187"/>
      <c r="V21" s="187"/>
      <c r="W21" s="50"/>
      <c r="X21" s="50"/>
      <c r="Y21" s="50"/>
      <c r="Z21" s="50"/>
      <c r="AA21" s="50"/>
      <c r="AB21" s="50"/>
      <c r="AC21" s="50"/>
      <c r="AD21" s="50"/>
    </row>
    <row r="22" spans="1:30" s="1" customFormat="1" ht="3" customHeight="1">
      <c r="A22" s="60"/>
      <c r="B22" s="61"/>
      <c r="C22" s="61"/>
      <c r="D22" s="61"/>
      <c r="E22" s="61"/>
      <c r="F22" s="61"/>
      <c r="G22" s="61"/>
      <c r="H22" s="61"/>
      <c r="I22" s="61"/>
      <c r="J22" s="61"/>
      <c r="K22" s="71"/>
      <c r="L22" s="50"/>
      <c r="M22" s="82"/>
      <c r="N22" s="83"/>
      <c r="O22" s="84"/>
      <c r="P22" s="50"/>
      <c r="Q22" s="190"/>
      <c r="R22" s="187"/>
      <c r="S22" s="188"/>
      <c r="T22" s="187"/>
      <c r="U22" s="187"/>
      <c r="V22" s="187"/>
      <c r="W22" s="50"/>
      <c r="X22" s="50"/>
      <c r="Y22" s="50"/>
      <c r="Z22" s="50"/>
      <c r="AA22" s="50"/>
      <c r="AB22" s="50"/>
      <c r="AC22" s="50"/>
      <c r="AD22" s="50"/>
    </row>
    <row r="23" spans="1:30" s="1" customFormat="1" ht="13.5" customHeight="1">
      <c r="A23" s="60"/>
      <c r="B23" s="61" t="s">
        <v>29</v>
      </c>
      <c r="C23" s="61"/>
      <c r="D23" s="61"/>
      <c r="E23" s="61"/>
      <c r="F23" s="61"/>
      <c r="G23" s="61"/>
      <c r="H23" s="17">
        <v>0.5</v>
      </c>
      <c r="I23" s="61" t="s">
        <v>26</v>
      </c>
      <c r="J23" s="61"/>
      <c r="K23" s="71"/>
      <c r="L23" s="50"/>
      <c r="M23" s="76" t="s">
        <v>30</v>
      </c>
      <c r="N23" s="33">
        <v>2.5</v>
      </c>
      <c r="O23" s="78" t="s">
        <v>16</v>
      </c>
      <c r="P23" s="50"/>
      <c r="Q23" s="190"/>
      <c r="R23" s="187" t="s">
        <v>31</v>
      </c>
      <c r="S23" s="190"/>
      <c r="T23" s="190"/>
      <c r="U23" s="189">
        <f>N33</f>
        <v>44.473571428571425</v>
      </c>
      <c r="V23" s="187"/>
      <c r="W23" s="50"/>
      <c r="X23" s="50"/>
      <c r="Y23" s="50"/>
      <c r="Z23" s="50"/>
      <c r="AA23" s="50"/>
      <c r="AB23" s="50"/>
      <c r="AC23" s="50"/>
      <c r="AD23" s="50"/>
    </row>
    <row r="24" spans="1:30" s="1" customFormat="1" ht="3" customHeight="1">
      <c r="A24" s="60"/>
      <c r="B24" s="61"/>
      <c r="C24" s="61"/>
      <c r="D24" s="61"/>
      <c r="E24" s="61"/>
      <c r="F24" s="61"/>
      <c r="G24" s="61"/>
      <c r="H24" s="70"/>
      <c r="I24" s="61"/>
      <c r="J24" s="61"/>
      <c r="K24" s="71"/>
      <c r="L24" s="50"/>
      <c r="M24" s="82"/>
      <c r="N24" s="83"/>
      <c r="O24" s="84"/>
      <c r="P24" s="50"/>
      <c r="Q24" s="190"/>
      <c r="R24" s="187"/>
      <c r="S24" s="188"/>
      <c r="T24" s="187"/>
      <c r="U24" s="187"/>
      <c r="V24" s="187"/>
      <c r="W24" s="50"/>
      <c r="X24" s="50"/>
      <c r="Y24" s="50"/>
      <c r="Z24" s="50"/>
      <c r="AA24" s="50"/>
      <c r="AB24" s="50"/>
      <c r="AC24" s="50"/>
      <c r="AD24" s="50"/>
    </row>
    <row r="25" spans="1:30" s="1" customFormat="1" ht="13.5" customHeight="1">
      <c r="A25" s="60"/>
      <c r="B25" s="61" t="s">
        <v>32</v>
      </c>
      <c r="C25" s="61"/>
      <c r="D25" s="61"/>
      <c r="E25" s="61"/>
      <c r="F25" s="61"/>
      <c r="G25" s="61"/>
      <c r="H25" s="70">
        <f>H21+H23</f>
        <v>2.25</v>
      </c>
      <c r="I25" s="61" t="s">
        <v>26</v>
      </c>
      <c r="J25" s="61">
        <f>H25/100</f>
        <v>2.2499999999999999E-2</v>
      </c>
      <c r="K25" s="71"/>
      <c r="L25" s="50"/>
      <c r="M25" s="85" t="s">
        <v>33</v>
      </c>
      <c r="N25" s="86">
        <f>SUM(N15:N21)/COUNT(N15:N21)+N23</f>
        <v>2.5</v>
      </c>
      <c r="O25" s="87" t="s">
        <v>16</v>
      </c>
      <c r="P25" s="50"/>
      <c r="Q25" s="190"/>
      <c r="R25" s="190"/>
      <c r="S25" s="190"/>
      <c r="T25" s="190"/>
      <c r="U25" s="190"/>
      <c r="V25" s="187"/>
      <c r="W25" s="50"/>
      <c r="X25" s="50"/>
      <c r="Y25" s="50"/>
      <c r="Z25" s="50"/>
      <c r="AA25" s="50"/>
      <c r="AB25" s="50"/>
      <c r="AC25" s="50"/>
      <c r="AD25" s="50"/>
    </row>
    <row r="26" spans="1:30" s="1" customFormat="1" ht="6.75" customHeight="1">
      <c r="A26" s="60"/>
      <c r="B26" s="61"/>
      <c r="C26" s="61"/>
      <c r="D26" s="61"/>
      <c r="E26" s="61"/>
      <c r="F26" s="61"/>
      <c r="G26" s="61"/>
      <c r="H26" s="70"/>
      <c r="I26" s="61"/>
      <c r="J26" s="61"/>
      <c r="K26" s="71"/>
      <c r="L26" s="50"/>
      <c r="M26" s="50"/>
      <c r="N26" s="50"/>
      <c r="O26" s="50"/>
      <c r="P26" s="50"/>
      <c r="U26" s="50"/>
      <c r="V26" s="50"/>
      <c r="W26" s="50"/>
      <c r="X26" s="50"/>
      <c r="Y26" s="50"/>
      <c r="Z26" s="50"/>
      <c r="AA26" s="50"/>
      <c r="AB26" s="50"/>
      <c r="AC26" s="50"/>
      <c r="AD26" s="50"/>
    </row>
    <row r="27" spans="1:30" s="42" customFormat="1" ht="18" customHeight="1">
      <c r="A27" s="88"/>
      <c r="B27" s="89" t="s">
        <v>34</v>
      </c>
      <c r="C27" s="90"/>
      <c r="D27" s="90"/>
      <c r="E27" s="90"/>
      <c r="F27" s="90"/>
      <c r="G27" s="90"/>
      <c r="H27" s="91"/>
      <c r="I27" s="90"/>
      <c r="J27" s="90"/>
      <c r="K27" s="92"/>
      <c r="L27" s="93"/>
      <c r="M27" s="196" t="s">
        <v>35</v>
      </c>
      <c r="N27" s="197"/>
      <c r="O27" s="198"/>
      <c r="P27" s="93"/>
      <c r="U27" s="50"/>
      <c r="V27" s="93"/>
      <c r="W27" s="93"/>
      <c r="X27" s="93"/>
      <c r="Y27" s="93"/>
      <c r="Z27" s="93"/>
      <c r="AA27" s="93"/>
      <c r="AB27" s="93"/>
      <c r="AC27" s="93"/>
      <c r="AD27" s="93"/>
    </row>
    <row r="28" spans="1:30" s="42" customFormat="1" ht="3" customHeight="1">
      <c r="A28" s="94"/>
      <c r="B28" s="95"/>
      <c r="C28" s="96"/>
      <c r="D28" s="96"/>
      <c r="E28" s="96"/>
      <c r="F28" s="96"/>
      <c r="G28" s="96"/>
      <c r="H28" s="97"/>
      <c r="I28" s="96"/>
      <c r="J28" s="96"/>
      <c r="K28" s="34"/>
      <c r="L28" s="93"/>
      <c r="M28" s="98"/>
      <c r="N28" s="99"/>
      <c r="O28" s="100"/>
      <c r="P28" s="93"/>
      <c r="U28" s="93"/>
      <c r="V28" s="93"/>
      <c r="W28" s="93"/>
      <c r="X28" s="93"/>
      <c r="Y28" s="93"/>
      <c r="Z28" s="93"/>
      <c r="AA28" s="93"/>
      <c r="AB28" s="93"/>
      <c r="AC28" s="93"/>
      <c r="AD28" s="93"/>
    </row>
    <row r="29" spans="1:30" s="1" customFormat="1" ht="13.5" customHeight="1">
      <c r="A29" s="101"/>
      <c r="B29" s="102" t="s">
        <v>36</v>
      </c>
      <c r="C29" s="102"/>
      <c r="D29" s="102"/>
      <c r="E29" s="102"/>
      <c r="F29" s="102"/>
      <c r="G29" s="102"/>
      <c r="H29" s="103">
        <f>N25</f>
        <v>2.5</v>
      </c>
      <c r="I29" s="102" t="s">
        <v>16</v>
      </c>
      <c r="J29" s="208" t="s">
        <v>37</v>
      </c>
      <c r="K29" s="208"/>
      <c r="L29" s="50"/>
      <c r="M29" s="76" t="s">
        <v>38</v>
      </c>
      <c r="N29" s="33">
        <v>46.97</v>
      </c>
      <c r="O29" s="78" t="s">
        <v>16</v>
      </c>
      <c r="P29" s="50"/>
      <c r="U29" s="50"/>
      <c r="V29" s="50"/>
      <c r="W29" s="50"/>
      <c r="X29" s="50"/>
      <c r="Y29" s="50"/>
      <c r="Z29" s="50"/>
      <c r="AA29" s="50"/>
      <c r="AB29" s="50"/>
      <c r="AC29" s="50"/>
      <c r="AD29" s="50"/>
    </row>
    <row r="30" spans="1:30" s="1" customFormat="1" ht="3" customHeight="1">
      <c r="A30" s="101"/>
      <c r="B30" s="102"/>
      <c r="C30" s="102"/>
      <c r="D30" s="104"/>
      <c r="E30" s="104"/>
      <c r="F30" s="104"/>
      <c r="G30" s="102"/>
      <c r="H30" s="103"/>
      <c r="I30" s="102"/>
      <c r="J30" s="31"/>
      <c r="K30" s="32"/>
      <c r="L30" s="50"/>
      <c r="M30" s="72"/>
      <c r="N30" s="50"/>
      <c r="O30" s="105"/>
      <c r="P30" s="50"/>
      <c r="U30" s="50"/>
      <c r="V30" s="50"/>
      <c r="W30" s="50"/>
      <c r="X30" s="50"/>
      <c r="Y30" s="50"/>
      <c r="Z30" s="50"/>
      <c r="AA30" s="50"/>
      <c r="AB30" s="50"/>
      <c r="AC30" s="50"/>
      <c r="AD30" s="50"/>
    </row>
    <row r="31" spans="1:30" s="1" customFormat="1" ht="13.5" customHeight="1">
      <c r="A31" s="101"/>
      <c r="B31" s="102" t="s">
        <v>39</v>
      </c>
      <c r="C31" s="102"/>
      <c r="D31" s="102"/>
      <c r="E31" s="102"/>
      <c r="F31" s="102"/>
      <c r="G31" s="102"/>
      <c r="H31" s="106">
        <f>N33</f>
        <v>44.473571428571425</v>
      </c>
      <c r="I31" s="102" t="s">
        <v>16</v>
      </c>
      <c r="J31" s="208" t="s">
        <v>37</v>
      </c>
      <c r="K31" s="208"/>
      <c r="L31" s="50"/>
      <c r="M31" s="76" t="s">
        <v>40</v>
      </c>
      <c r="N31" s="33">
        <v>35.32</v>
      </c>
      <c r="O31" s="78" t="s">
        <v>16</v>
      </c>
      <c r="P31" s="50"/>
      <c r="U31" s="50"/>
      <c r="V31" s="50"/>
      <c r="W31" s="50"/>
      <c r="X31" s="50"/>
      <c r="Y31" s="50"/>
      <c r="Z31" s="50"/>
      <c r="AA31" s="50"/>
      <c r="AB31" s="50"/>
      <c r="AC31" s="50"/>
      <c r="AD31" s="50"/>
    </row>
    <row r="32" spans="1:30" s="1" customFormat="1" ht="3" customHeight="1">
      <c r="A32" s="101"/>
      <c r="B32" s="102"/>
      <c r="C32" s="102"/>
      <c r="D32" s="102"/>
      <c r="E32" s="102"/>
      <c r="F32" s="102"/>
      <c r="G32" s="102"/>
      <c r="H32" s="103"/>
      <c r="I32" s="102"/>
      <c r="J32" s="30"/>
      <c r="K32" s="30"/>
      <c r="L32" s="50"/>
      <c r="M32" s="72"/>
      <c r="N32" s="50"/>
      <c r="O32" s="107"/>
      <c r="P32" s="50"/>
      <c r="Q32" s="50"/>
      <c r="R32" s="50"/>
      <c r="S32" s="74"/>
      <c r="T32" s="50"/>
      <c r="U32" s="50"/>
      <c r="V32" s="50"/>
      <c r="W32" s="50"/>
      <c r="X32" s="50"/>
      <c r="Y32" s="50"/>
      <c r="Z32" s="50"/>
      <c r="AA32" s="50"/>
      <c r="AB32" s="50"/>
      <c r="AC32" s="50"/>
      <c r="AD32" s="50"/>
    </row>
    <row r="33" spans="1:30" s="1" customFormat="1" ht="13.5" customHeight="1">
      <c r="A33" s="101"/>
      <c r="B33" s="108" t="s">
        <v>41</v>
      </c>
      <c r="C33" s="102"/>
      <c r="D33" s="102"/>
      <c r="E33" s="102"/>
      <c r="F33" s="102"/>
      <c r="G33" s="102"/>
      <c r="H33" s="103"/>
      <c r="I33" s="102"/>
      <c r="J33" s="31"/>
      <c r="K33" s="32"/>
      <c r="L33" s="50"/>
      <c r="M33" s="85" t="s">
        <v>42</v>
      </c>
      <c r="N33" s="109">
        <f>((11*N29)+(3*N31))/14</f>
        <v>44.473571428571425</v>
      </c>
      <c r="O33" s="87" t="s">
        <v>16</v>
      </c>
      <c r="P33" s="50"/>
      <c r="Q33" s="50"/>
      <c r="R33" s="50"/>
      <c r="S33" s="74"/>
      <c r="T33" s="50"/>
      <c r="U33" s="50"/>
      <c r="V33" s="50"/>
      <c r="W33" s="50"/>
      <c r="X33" s="50"/>
      <c r="Y33" s="50"/>
      <c r="Z33" s="50"/>
      <c r="AA33" s="50"/>
      <c r="AB33" s="50"/>
      <c r="AC33" s="50"/>
      <c r="AD33" s="50"/>
    </row>
    <row r="34" spans="1:30" s="1" customFormat="1" ht="8.25" customHeight="1">
      <c r="A34" s="101"/>
      <c r="B34" s="102"/>
      <c r="C34" s="102"/>
      <c r="D34" s="102"/>
      <c r="E34" s="102"/>
      <c r="F34" s="102"/>
      <c r="G34" s="102"/>
      <c r="H34" s="103"/>
      <c r="I34" s="102"/>
      <c r="J34" s="102"/>
      <c r="K34" s="77"/>
      <c r="L34" s="50"/>
      <c r="M34" s="50"/>
      <c r="N34" s="50"/>
      <c r="O34" s="50"/>
      <c r="P34" s="50"/>
      <c r="Q34" s="50"/>
      <c r="R34" s="50"/>
      <c r="S34" s="74"/>
      <c r="T34" s="50"/>
      <c r="U34" s="50"/>
      <c r="V34" s="50"/>
      <c r="W34" s="50"/>
      <c r="X34" s="50"/>
      <c r="Y34" s="50"/>
      <c r="Z34" s="50"/>
      <c r="AA34" s="50"/>
      <c r="AB34" s="50"/>
      <c r="AC34" s="50"/>
      <c r="AD34" s="50"/>
    </row>
    <row r="35" spans="1:30" s="59" customFormat="1" ht="20.100000000000001" customHeight="1">
      <c r="A35" s="110"/>
      <c r="B35" s="111" t="s">
        <v>43</v>
      </c>
      <c r="C35" s="112"/>
      <c r="D35" s="112"/>
      <c r="E35" s="112"/>
      <c r="F35" s="112"/>
      <c r="G35" s="112"/>
      <c r="H35" s="113"/>
      <c r="I35" s="112"/>
      <c r="J35" s="112"/>
      <c r="K35" s="114"/>
      <c r="L35" s="57"/>
      <c r="M35" s="209" t="s">
        <v>44</v>
      </c>
      <c r="N35" s="209"/>
      <c r="O35" s="209"/>
      <c r="P35" s="57"/>
      <c r="Q35" s="57"/>
      <c r="R35" s="57"/>
      <c r="S35" s="58"/>
      <c r="T35" s="57"/>
      <c r="U35" s="57"/>
      <c r="V35" s="57"/>
      <c r="W35" s="57"/>
      <c r="X35" s="57"/>
      <c r="Y35" s="57"/>
      <c r="Z35" s="57"/>
      <c r="AA35" s="57"/>
      <c r="AB35" s="57"/>
      <c r="AC35" s="57"/>
      <c r="AD35" s="57"/>
    </row>
    <row r="36" spans="1:30" s="122" customFormat="1" ht="6.75" customHeight="1">
      <c r="A36" s="115"/>
      <c r="B36" s="116"/>
      <c r="C36" s="117"/>
      <c r="D36" s="117"/>
      <c r="E36" s="117"/>
      <c r="F36" s="117"/>
      <c r="G36" s="117"/>
      <c r="H36" s="118"/>
      <c r="I36" s="117"/>
      <c r="J36" s="117"/>
      <c r="K36" s="119"/>
      <c r="L36" s="120"/>
      <c r="M36" s="209"/>
      <c r="N36" s="209"/>
      <c r="O36" s="209"/>
      <c r="P36" s="120"/>
      <c r="Q36" s="120"/>
      <c r="R36" s="120"/>
      <c r="S36" s="121"/>
      <c r="T36" s="120"/>
      <c r="U36" s="120"/>
      <c r="V36" s="120"/>
      <c r="W36" s="120"/>
      <c r="X36" s="120"/>
      <c r="Y36" s="120"/>
      <c r="Z36" s="120"/>
      <c r="AA36" s="120"/>
      <c r="AB36" s="120"/>
      <c r="AC36" s="120"/>
      <c r="AD36" s="120"/>
    </row>
    <row r="37" spans="1:30" s="122" customFormat="1" ht="11.25" customHeight="1">
      <c r="A37" s="115"/>
      <c r="B37" s="116"/>
      <c r="C37" s="117"/>
      <c r="D37" s="117"/>
      <c r="E37" s="117"/>
      <c r="F37" s="117"/>
      <c r="G37" s="117"/>
      <c r="H37" s="123" t="s">
        <v>45</v>
      </c>
      <c r="I37" s="124"/>
      <c r="J37" s="123" t="s">
        <v>46</v>
      </c>
      <c r="K37" s="125"/>
      <c r="L37" s="120"/>
      <c r="M37" s="209"/>
      <c r="N37" s="209"/>
      <c r="O37" s="209"/>
      <c r="P37" s="120"/>
      <c r="Q37" s="120"/>
      <c r="R37" s="120"/>
      <c r="S37" s="121"/>
      <c r="T37" s="120"/>
      <c r="U37" s="120"/>
      <c r="V37" s="120"/>
      <c r="W37" s="120"/>
      <c r="X37" s="120"/>
      <c r="Y37" s="120"/>
      <c r="Z37" s="120"/>
      <c r="AA37" s="120"/>
      <c r="AB37" s="120"/>
      <c r="AC37" s="120"/>
      <c r="AD37" s="120"/>
    </row>
    <row r="38" spans="1:30" s="1" customFormat="1" ht="13.5" customHeight="1">
      <c r="A38" s="115"/>
      <c r="B38" s="126" t="s">
        <v>47</v>
      </c>
      <c r="C38" s="127"/>
      <c r="D38" s="127"/>
      <c r="E38" s="127"/>
      <c r="F38" s="127"/>
      <c r="G38" s="127"/>
      <c r="H38" s="128"/>
      <c r="I38" s="127"/>
      <c r="J38" s="127"/>
      <c r="K38" s="129"/>
      <c r="L38" s="50"/>
      <c r="M38" s="209"/>
      <c r="N38" s="209"/>
      <c r="O38" s="209"/>
      <c r="P38" s="50"/>
      <c r="Q38" s="50"/>
      <c r="R38" s="50"/>
      <c r="S38" s="74"/>
      <c r="T38" s="50"/>
      <c r="U38" s="50"/>
      <c r="V38" s="50"/>
      <c r="W38" s="50"/>
      <c r="X38" s="50"/>
      <c r="Y38" s="50"/>
      <c r="Z38" s="50"/>
      <c r="AA38" s="50"/>
      <c r="AB38" s="50"/>
      <c r="AC38" s="50"/>
      <c r="AD38" s="50"/>
    </row>
    <row r="39" spans="1:30" s="1" customFormat="1" ht="13.5" customHeight="1">
      <c r="A39" s="115"/>
      <c r="B39" s="127" t="s">
        <v>48</v>
      </c>
      <c r="C39" s="127"/>
      <c r="D39" s="127"/>
      <c r="E39" s="127"/>
      <c r="F39" s="127"/>
      <c r="G39" s="127"/>
      <c r="H39" s="24">
        <v>52000</v>
      </c>
      <c r="I39" s="130" t="s">
        <v>49</v>
      </c>
      <c r="J39" s="20"/>
      <c r="K39" s="21"/>
      <c r="L39" s="50"/>
      <c r="M39" s="50"/>
      <c r="N39" s="50"/>
      <c r="O39" s="50"/>
      <c r="P39" s="50"/>
      <c r="Q39" s="50"/>
      <c r="R39" s="50"/>
      <c r="S39" s="74"/>
      <c r="T39" s="50"/>
      <c r="U39" s="50"/>
      <c r="V39" s="50"/>
      <c r="W39" s="50"/>
      <c r="X39" s="50"/>
      <c r="Y39" s="50"/>
      <c r="Z39" s="50"/>
      <c r="AA39" s="50"/>
      <c r="AB39" s="50"/>
      <c r="AC39" s="50"/>
      <c r="AD39" s="50"/>
    </row>
    <row r="40" spans="1:30" s="1" customFormat="1" ht="3" customHeight="1">
      <c r="A40" s="115"/>
      <c r="B40" s="127"/>
      <c r="C40" s="127"/>
      <c r="D40" s="127"/>
      <c r="E40" s="127"/>
      <c r="F40" s="127"/>
      <c r="G40" s="127"/>
      <c r="H40" s="131"/>
      <c r="I40" s="130"/>
      <c r="J40" s="20"/>
      <c r="K40" s="21"/>
      <c r="L40" s="50"/>
      <c r="M40" s="50"/>
      <c r="N40" s="50"/>
      <c r="O40" s="50"/>
      <c r="P40" s="50"/>
      <c r="Q40" s="50"/>
      <c r="R40" s="50"/>
      <c r="S40" s="74"/>
      <c r="T40" s="50"/>
      <c r="U40" s="50"/>
      <c r="V40" s="50"/>
      <c r="W40" s="50"/>
      <c r="X40" s="50"/>
      <c r="Y40" s="50"/>
      <c r="Z40" s="50"/>
      <c r="AA40" s="50"/>
      <c r="AB40" s="50"/>
      <c r="AC40" s="50"/>
      <c r="AD40" s="50"/>
    </row>
    <row r="41" spans="1:30" s="1" customFormat="1" ht="13.5" customHeight="1">
      <c r="A41" s="115"/>
      <c r="B41" s="127" t="s">
        <v>50</v>
      </c>
      <c r="C41" s="127"/>
      <c r="D41" s="127"/>
      <c r="E41" s="132"/>
      <c r="F41" s="132"/>
      <c r="G41" s="128" t="s">
        <v>51</v>
      </c>
      <c r="H41" s="24">
        <v>11200</v>
      </c>
      <c r="I41" s="130" t="s">
        <v>49</v>
      </c>
      <c r="J41" s="20"/>
      <c r="K41" s="21"/>
      <c r="L41" s="50"/>
      <c r="M41" s="50"/>
      <c r="N41" s="50"/>
      <c r="O41" s="50"/>
      <c r="P41" s="50"/>
      <c r="Q41" s="50"/>
      <c r="R41" s="50"/>
      <c r="S41" s="74"/>
      <c r="T41" s="50"/>
      <c r="U41" s="50"/>
      <c r="V41" s="50"/>
      <c r="W41" s="50"/>
      <c r="X41" s="50"/>
      <c r="Y41" s="50"/>
      <c r="Z41" s="50"/>
      <c r="AA41" s="50"/>
      <c r="AB41" s="50"/>
      <c r="AC41" s="50"/>
      <c r="AD41" s="50"/>
    </row>
    <row r="42" spans="1:30" s="1" customFormat="1" ht="3" customHeight="1">
      <c r="A42" s="115"/>
      <c r="B42" s="127"/>
      <c r="C42" s="127"/>
      <c r="D42" s="127"/>
      <c r="E42" s="127"/>
      <c r="F42" s="127"/>
      <c r="G42" s="127"/>
      <c r="H42" s="131"/>
      <c r="I42" s="130"/>
      <c r="J42" s="20"/>
      <c r="K42" s="21"/>
      <c r="L42" s="50"/>
      <c r="M42" s="50"/>
      <c r="N42" s="50"/>
      <c r="O42" s="50"/>
      <c r="P42" s="50"/>
      <c r="Q42" s="50"/>
      <c r="R42" s="50"/>
      <c r="S42" s="74"/>
      <c r="T42" s="50"/>
      <c r="U42" s="50"/>
      <c r="V42" s="50"/>
      <c r="W42" s="50"/>
      <c r="X42" s="50"/>
      <c r="Y42" s="50"/>
      <c r="Z42" s="50"/>
      <c r="AA42" s="50"/>
      <c r="AB42" s="50"/>
      <c r="AC42" s="50"/>
      <c r="AD42" s="50"/>
    </row>
    <row r="43" spans="1:30" s="1" customFormat="1" ht="13.5" customHeight="1">
      <c r="A43" s="115"/>
      <c r="B43" s="127" t="s">
        <v>52</v>
      </c>
      <c r="C43" s="127"/>
      <c r="D43" s="127"/>
      <c r="E43" s="127"/>
      <c r="F43" s="127"/>
      <c r="G43" s="127"/>
      <c r="H43" s="24">
        <f>H39-H41</f>
        <v>40800</v>
      </c>
      <c r="I43" s="130" t="s">
        <v>49</v>
      </c>
      <c r="J43" s="130">
        <f>H43*(POWER((1+J25),25)*J25/(POWER((1+J25),25)-1))</f>
        <v>2151.6283474562069</v>
      </c>
      <c r="K43" s="21" t="s">
        <v>53</v>
      </c>
      <c r="L43" s="50"/>
      <c r="M43" s="50"/>
      <c r="N43" s="50"/>
      <c r="O43" s="50"/>
      <c r="P43" s="50"/>
      <c r="Q43" s="50"/>
      <c r="R43" s="50"/>
      <c r="S43" s="74"/>
      <c r="T43" s="50"/>
      <c r="U43" s="50"/>
      <c r="V43" s="50"/>
      <c r="W43" s="50"/>
      <c r="X43" s="50"/>
      <c r="Y43" s="50"/>
      <c r="Z43" s="50"/>
      <c r="AA43" s="50"/>
      <c r="AB43" s="50"/>
      <c r="AC43" s="50"/>
      <c r="AD43" s="50"/>
    </row>
    <row r="44" spans="1:30" s="1" customFormat="1" ht="13.5" customHeight="1">
      <c r="A44" s="115"/>
      <c r="B44" s="127"/>
      <c r="C44" s="127"/>
      <c r="D44" s="127"/>
      <c r="E44" s="127"/>
      <c r="F44" s="127"/>
      <c r="G44" s="127"/>
      <c r="H44" s="131"/>
      <c r="I44" s="130"/>
      <c r="J44" s="130"/>
      <c r="K44" s="21"/>
      <c r="L44" s="50"/>
      <c r="Q44" s="50"/>
      <c r="R44" s="50"/>
      <c r="S44" s="74"/>
      <c r="T44" s="50"/>
      <c r="U44" s="50"/>
      <c r="V44" s="50"/>
      <c r="W44" s="50"/>
      <c r="X44" s="50"/>
      <c r="Y44" s="50"/>
      <c r="Z44" s="50"/>
      <c r="AA44" s="50"/>
      <c r="AB44" s="50"/>
      <c r="AC44" s="50"/>
      <c r="AD44" s="50"/>
    </row>
    <row r="45" spans="1:30" s="1" customFormat="1" ht="13.5" customHeight="1">
      <c r="A45" s="115"/>
      <c r="B45" s="126" t="s">
        <v>54</v>
      </c>
      <c r="C45" s="127"/>
      <c r="D45" s="127"/>
      <c r="E45" s="127"/>
      <c r="F45" s="127"/>
      <c r="G45" s="127"/>
      <c r="H45" s="131"/>
      <c r="I45" s="130"/>
      <c r="J45" s="130"/>
      <c r="K45" s="21"/>
      <c r="L45" s="50"/>
      <c r="Q45" s="50"/>
      <c r="R45" s="50"/>
      <c r="S45" s="74"/>
      <c r="T45" s="50"/>
      <c r="U45" s="50"/>
      <c r="V45" s="50"/>
      <c r="W45" s="50"/>
      <c r="X45" s="50"/>
      <c r="Y45" s="50"/>
      <c r="Z45" s="50"/>
      <c r="AA45" s="50"/>
      <c r="AB45" s="50"/>
      <c r="AC45" s="50"/>
      <c r="AD45" s="50"/>
    </row>
    <row r="46" spans="1:30" s="1" customFormat="1" ht="13.5" customHeight="1">
      <c r="A46" s="115"/>
      <c r="B46" s="127" t="s">
        <v>55</v>
      </c>
      <c r="C46" s="127"/>
      <c r="D46" s="127" t="s">
        <v>56</v>
      </c>
      <c r="E46" s="127"/>
      <c r="F46" s="127"/>
      <c r="G46" s="127"/>
      <c r="H46" s="24">
        <v>0</v>
      </c>
      <c r="I46" s="127" t="s">
        <v>49</v>
      </c>
      <c r="J46" s="127"/>
      <c r="K46" s="22"/>
      <c r="L46" s="50"/>
      <c r="Q46" s="50"/>
      <c r="R46" s="50"/>
      <c r="S46" s="74"/>
      <c r="T46" s="50"/>
      <c r="U46" s="50"/>
      <c r="V46" s="50"/>
      <c r="W46" s="50"/>
      <c r="X46" s="50"/>
      <c r="Y46" s="50"/>
      <c r="Z46" s="50"/>
      <c r="AA46" s="50"/>
      <c r="AB46" s="50"/>
      <c r="AC46" s="50"/>
      <c r="AD46" s="50"/>
    </row>
    <row r="47" spans="1:30" s="1" customFormat="1" ht="3" customHeight="1">
      <c r="A47" s="115"/>
      <c r="B47" s="127"/>
      <c r="C47" s="127"/>
      <c r="D47" s="127"/>
      <c r="E47" s="127"/>
      <c r="F47" s="127"/>
      <c r="G47" s="127"/>
      <c r="H47" s="131"/>
      <c r="I47" s="127"/>
      <c r="J47" s="127"/>
      <c r="K47" s="22"/>
      <c r="L47" s="50"/>
      <c r="Q47" s="50"/>
      <c r="R47" s="50"/>
      <c r="S47" s="74"/>
      <c r="T47" s="50"/>
      <c r="U47" s="50"/>
      <c r="V47" s="50"/>
      <c r="W47" s="50"/>
      <c r="X47" s="50"/>
      <c r="Y47" s="50"/>
      <c r="Z47" s="50"/>
      <c r="AA47" s="50"/>
      <c r="AB47" s="50"/>
      <c r="AC47" s="50"/>
      <c r="AD47" s="50"/>
    </row>
    <row r="48" spans="1:30" s="1" customFormat="1" ht="13.5" customHeight="1">
      <c r="A48" s="115"/>
      <c r="B48" s="127" t="s">
        <v>57</v>
      </c>
      <c r="C48" s="127"/>
      <c r="D48" s="127" t="s">
        <v>56</v>
      </c>
      <c r="E48" s="127"/>
      <c r="F48" s="127"/>
      <c r="G48" s="127"/>
      <c r="H48" s="24">
        <v>0</v>
      </c>
      <c r="I48" s="127" t="s">
        <v>49</v>
      </c>
      <c r="J48" s="127"/>
      <c r="K48" s="22"/>
      <c r="L48" s="50"/>
      <c r="Q48" s="50"/>
      <c r="R48" s="50"/>
      <c r="S48" s="74"/>
      <c r="T48" s="50"/>
      <c r="U48" s="50"/>
      <c r="V48" s="50"/>
      <c r="W48" s="50"/>
      <c r="X48" s="50"/>
      <c r="Y48" s="50"/>
      <c r="Z48" s="50"/>
      <c r="AA48" s="50"/>
      <c r="AB48" s="50"/>
      <c r="AC48" s="50"/>
      <c r="AD48" s="50"/>
    </row>
    <row r="49" spans="1:30" s="1" customFormat="1" ht="3" customHeight="1">
      <c r="A49" s="115"/>
      <c r="B49" s="127"/>
      <c r="C49" s="127"/>
      <c r="D49" s="127"/>
      <c r="E49" s="127"/>
      <c r="F49" s="127"/>
      <c r="G49" s="127"/>
      <c r="H49" s="27">
        <f>H48+H46</f>
        <v>0</v>
      </c>
      <c r="I49" s="127"/>
      <c r="J49" s="127"/>
      <c r="K49" s="22"/>
      <c r="L49" s="50"/>
      <c r="Q49" s="50"/>
      <c r="R49" s="50"/>
      <c r="S49" s="74"/>
      <c r="T49" s="50"/>
      <c r="U49" s="50"/>
      <c r="V49" s="50"/>
      <c r="W49" s="50"/>
      <c r="X49" s="50"/>
      <c r="Y49" s="50"/>
      <c r="Z49" s="50"/>
      <c r="AA49" s="50"/>
      <c r="AB49" s="50"/>
      <c r="AC49" s="50"/>
      <c r="AD49" s="50"/>
    </row>
    <row r="50" spans="1:30" s="1" customFormat="1" ht="13.5" customHeight="1">
      <c r="A50" s="115"/>
      <c r="B50" s="127" t="s">
        <v>58</v>
      </c>
      <c r="C50" s="127"/>
      <c r="D50" s="127" t="s">
        <v>59</v>
      </c>
      <c r="E50" s="127"/>
      <c r="F50" s="127"/>
      <c r="G50" s="127"/>
      <c r="H50" s="131">
        <f>IF(H49&gt;0,0,(J13*0.03))</f>
        <v>870</v>
      </c>
      <c r="I50" s="127" t="s">
        <v>49</v>
      </c>
      <c r="J50" s="127"/>
      <c r="K50" s="22"/>
      <c r="L50" s="50"/>
      <c r="Q50" s="50"/>
      <c r="R50" s="50"/>
      <c r="S50" s="74"/>
      <c r="T50" s="50"/>
      <c r="U50" s="50"/>
      <c r="V50" s="50"/>
      <c r="W50" s="50"/>
      <c r="X50" s="50"/>
      <c r="Y50" s="50"/>
      <c r="Z50" s="50"/>
      <c r="AA50" s="50"/>
      <c r="AB50" s="50"/>
      <c r="AC50" s="50"/>
      <c r="AD50" s="50"/>
    </row>
    <row r="51" spans="1:30" s="1" customFormat="1" ht="3" customHeight="1">
      <c r="A51" s="115"/>
      <c r="B51" s="127"/>
      <c r="C51" s="127"/>
      <c r="D51" s="127"/>
      <c r="E51" s="127"/>
      <c r="F51" s="127"/>
      <c r="G51" s="127"/>
      <c r="H51" s="131"/>
      <c r="I51" s="127"/>
      <c r="J51" s="127"/>
      <c r="K51" s="22"/>
      <c r="L51" s="50"/>
      <c r="Q51" s="50"/>
      <c r="R51" s="50"/>
      <c r="S51" s="74"/>
      <c r="T51" s="50"/>
      <c r="U51" s="50"/>
      <c r="V51" s="50"/>
      <c r="W51" s="50"/>
      <c r="X51" s="50"/>
      <c r="Y51" s="50"/>
      <c r="Z51" s="50"/>
      <c r="AA51" s="50"/>
      <c r="AB51" s="50"/>
      <c r="AC51" s="50"/>
      <c r="AD51" s="50"/>
    </row>
    <row r="52" spans="1:30" s="1" customFormat="1" ht="13.5" customHeight="1">
      <c r="A52" s="115"/>
      <c r="B52" s="127" t="s">
        <v>60</v>
      </c>
      <c r="C52" s="127"/>
      <c r="D52" s="127"/>
      <c r="E52" s="127"/>
      <c r="F52" s="127"/>
      <c r="G52" s="127"/>
      <c r="H52" s="131"/>
      <c r="I52" s="127"/>
      <c r="J52" s="130">
        <f>SUM(H46:H48)+H50</f>
        <v>870</v>
      </c>
      <c r="K52" s="22" t="s">
        <v>61</v>
      </c>
      <c r="L52" s="50"/>
      <c r="Q52" s="50"/>
      <c r="R52" s="50"/>
      <c r="S52" s="74"/>
      <c r="T52" s="50"/>
      <c r="U52" s="50"/>
      <c r="V52" s="50"/>
      <c r="W52" s="50"/>
      <c r="X52" s="50"/>
      <c r="Y52" s="50"/>
      <c r="Z52" s="50"/>
      <c r="AA52" s="50"/>
      <c r="AB52" s="50"/>
      <c r="AC52" s="50"/>
      <c r="AD52" s="50"/>
    </row>
    <row r="53" spans="1:30" s="1" customFormat="1" ht="13.5" customHeight="1">
      <c r="A53" s="115"/>
      <c r="B53" s="127"/>
      <c r="C53" s="127"/>
      <c r="D53" s="127"/>
      <c r="E53" s="127"/>
      <c r="F53" s="127"/>
      <c r="G53" s="127"/>
      <c r="H53" s="131"/>
      <c r="I53" s="130"/>
      <c r="J53" s="130"/>
      <c r="K53" s="21"/>
      <c r="L53" s="50"/>
      <c r="Q53" s="50"/>
      <c r="R53" s="50"/>
      <c r="S53" s="74"/>
      <c r="T53" s="50"/>
      <c r="U53" s="50"/>
      <c r="V53" s="50"/>
      <c r="W53" s="50"/>
      <c r="X53" s="50"/>
      <c r="Y53" s="50"/>
      <c r="Z53" s="50"/>
      <c r="AA53" s="50"/>
      <c r="AB53" s="50"/>
      <c r="AC53" s="50"/>
      <c r="AD53" s="50"/>
    </row>
    <row r="54" spans="1:30" s="1" customFormat="1" ht="13.5" customHeight="1">
      <c r="A54" s="115"/>
      <c r="B54" s="126" t="s">
        <v>62</v>
      </c>
      <c r="C54" s="127"/>
      <c r="D54" s="127"/>
      <c r="E54" s="127"/>
      <c r="F54" s="127"/>
      <c r="G54" s="127"/>
      <c r="H54" s="131"/>
      <c r="I54" s="130"/>
      <c r="J54" s="130"/>
      <c r="K54" s="22"/>
      <c r="L54" s="50"/>
      <c r="Q54" s="50"/>
      <c r="R54" s="50"/>
      <c r="S54" s="74"/>
      <c r="T54" s="50"/>
      <c r="U54" s="50"/>
      <c r="V54" s="50"/>
      <c r="W54" s="50"/>
      <c r="X54" s="50"/>
      <c r="Y54" s="50"/>
      <c r="Z54" s="50"/>
      <c r="AA54" s="50"/>
      <c r="AB54" s="50"/>
      <c r="AC54" s="50"/>
      <c r="AD54" s="50"/>
    </row>
    <row r="55" spans="1:30" s="1" customFormat="1" ht="13.5" customHeight="1">
      <c r="A55" s="115"/>
      <c r="B55" s="127" t="s">
        <v>63</v>
      </c>
      <c r="C55" s="127"/>
      <c r="D55" s="127"/>
      <c r="E55" s="127"/>
      <c r="F55" s="133">
        <f>(J13-(J13*H17/100))</f>
        <v>11600</v>
      </c>
      <c r="G55" s="127" t="s">
        <v>64</v>
      </c>
      <c r="H55" s="134">
        <f>H29</f>
        <v>2.5</v>
      </c>
      <c r="I55" s="130" t="s">
        <v>65</v>
      </c>
      <c r="J55" s="130">
        <f>((J13-(J13*H17/100))*H29/100)*(-1)</f>
        <v>-290</v>
      </c>
      <c r="K55" s="22" t="s">
        <v>61</v>
      </c>
      <c r="L55" s="50"/>
      <c r="Q55" s="50"/>
      <c r="R55" s="50"/>
      <c r="S55" s="74"/>
      <c r="T55" s="50"/>
      <c r="U55" s="50"/>
      <c r="V55" s="50"/>
      <c r="W55" s="50"/>
      <c r="X55" s="50"/>
      <c r="Y55" s="50"/>
      <c r="Z55" s="50"/>
      <c r="AA55" s="50"/>
      <c r="AB55" s="50"/>
      <c r="AC55" s="50"/>
      <c r="AD55" s="50"/>
    </row>
    <row r="56" spans="1:30" s="1" customFormat="1" ht="13.5" customHeight="1">
      <c r="A56" s="115"/>
      <c r="B56" s="127"/>
      <c r="C56" s="127"/>
      <c r="D56" s="127"/>
      <c r="E56" s="127"/>
      <c r="F56" s="127"/>
      <c r="G56" s="127"/>
      <c r="H56" s="131"/>
      <c r="I56" s="130"/>
      <c r="J56" s="130"/>
      <c r="K56" s="21"/>
      <c r="L56" s="50"/>
      <c r="M56" s="50"/>
      <c r="O56" s="50"/>
      <c r="P56" s="50"/>
      <c r="Q56" s="50"/>
      <c r="R56" s="50"/>
      <c r="S56" s="74"/>
      <c r="T56" s="50"/>
      <c r="U56" s="50"/>
      <c r="V56" s="50"/>
      <c r="W56" s="50"/>
      <c r="X56" s="50"/>
      <c r="Y56" s="50"/>
      <c r="Z56" s="50"/>
      <c r="AA56" s="50"/>
      <c r="AB56" s="50"/>
      <c r="AC56" s="50"/>
      <c r="AD56" s="50"/>
    </row>
    <row r="57" spans="1:30" s="1" customFormat="1" ht="6.75" customHeight="1">
      <c r="A57" s="115"/>
      <c r="B57" s="127"/>
      <c r="C57" s="127"/>
      <c r="D57" s="127"/>
      <c r="E57" s="127"/>
      <c r="F57" s="127"/>
      <c r="G57" s="127"/>
      <c r="H57" s="131"/>
      <c r="I57" s="130"/>
      <c r="J57" s="130"/>
      <c r="K57" s="21"/>
      <c r="L57" s="50"/>
      <c r="M57" s="50"/>
      <c r="N57" s="50"/>
      <c r="O57" s="50"/>
      <c r="P57" s="50"/>
      <c r="Q57" s="50"/>
      <c r="R57" s="50"/>
      <c r="S57" s="74"/>
      <c r="T57" s="50"/>
      <c r="U57" s="50"/>
      <c r="V57" s="50"/>
      <c r="W57" s="50"/>
      <c r="X57" s="50"/>
      <c r="Y57" s="50"/>
      <c r="Z57" s="50"/>
      <c r="AA57" s="50"/>
      <c r="AB57" s="50"/>
      <c r="AC57" s="50"/>
      <c r="AD57" s="50"/>
    </row>
    <row r="58" spans="1:30" s="1" customFormat="1" ht="13.5" customHeight="1">
      <c r="A58" s="115"/>
      <c r="B58" s="126" t="s">
        <v>66</v>
      </c>
      <c r="C58" s="127"/>
      <c r="D58" s="127"/>
      <c r="E58" s="127"/>
      <c r="F58" s="127"/>
      <c r="G58" s="127"/>
      <c r="H58" s="131"/>
      <c r="I58" s="130"/>
      <c r="J58" s="135">
        <f>SUM(J39:J57)</f>
        <v>2731.6283474562069</v>
      </c>
      <c r="K58" s="23" t="s">
        <v>67</v>
      </c>
      <c r="L58" s="50"/>
      <c r="M58" s="50"/>
      <c r="N58" s="50"/>
      <c r="O58" s="50"/>
      <c r="P58" s="50"/>
      <c r="Q58" s="50"/>
      <c r="R58" s="50"/>
      <c r="S58" s="74"/>
      <c r="T58" s="50"/>
      <c r="U58" s="50"/>
      <c r="V58" s="50"/>
      <c r="W58" s="50"/>
      <c r="X58" s="50"/>
      <c r="Y58" s="50"/>
      <c r="Z58" s="50"/>
      <c r="AA58" s="50"/>
      <c r="AB58" s="50"/>
      <c r="AC58" s="50"/>
      <c r="AD58" s="50"/>
    </row>
    <row r="59" spans="1:30" s="1" customFormat="1" ht="3" customHeight="1">
      <c r="A59" s="115"/>
      <c r="B59" s="127"/>
      <c r="C59" s="127"/>
      <c r="D59" s="127"/>
      <c r="E59" s="127"/>
      <c r="F59" s="127"/>
      <c r="G59" s="127"/>
      <c r="H59" s="131"/>
      <c r="I59" s="130"/>
      <c r="J59" s="130"/>
      <c r="K59" s="21"/>
      <c r="L59" s="50"/>
      <c r="M59" s="50"/>
      <c r="N59" s="50"/>
      <c r="O59" s="50"/>
      <c r="P59" s="50"/>
      <c r="Q59" s="50"/>
      <c r="R59" s="50"/>
      <c r="S59" s="74"/>
      <c r="T59" s="50"/>
      <c r="U59" s="50"/>
      <c r="V59" s="50"/>
      <c r="W59" s="50"/>
      <c r="X59" s="50"/>
      <c r="Y59" s="50"/>
      <c r="Z59" s="50"/>
      <c r="AA59" s="50"/>
      <c r="AB59" s="50"/>
      <c r="AC59" s="50"/>
      <c r="AD59" s="50"/>
    </row>
    <row r="60" spans="1:30" s="1" customFormat="1" ht="13.5" customHeight="1">
      <c r="A60" s="115"/>
      <c r="B60" s="126" t="s">
        <v>68</v>
      </c>
      <c r="C60" s="127"/>
      <c r="D60" s="127"/>
      <c r="E60" s="127"/>
      <c r="F60" s="133">
        <f>J17</f>
        <v>17400</v>
      </c>
      <c r="G60" s="127" t="s">
        <v>64</v>
      </c>
      <c r="H60" s="131"/>
      <c r="I60" s="130"/>
      <c r="J60" s="136">
        <f>J58*100/(J13*H17/100)</f>
        <v>15.699013491127625</v>
      </c>
      <c r="K60" s="23" t="s">
        <v>16</v>
      </c>
      <c r="L60" s="50"/>
      <c r="M60" s="137"/>
      <c r="N60" s="50"/>
      <c r="O60" s="50"/>
      <c r="P60" s="50"/>
      <c r="Q60" s="50"/>
      <c r="R60" s="50"/>
      <c r="S60" s="74"/>
      <c r="T60" s="50"/>
      <c r="U60" s="50"/>
      <c r="V60" s="50"/>
      <c r="W60" s="50"/>
      <c r="X60" s="50"/>
      <c r="Y60" s="50"/>
      <c r="Z60" s="50"/>
      <c r="AA60" s="50"/>
      <c r="AB60" s="50"/>
      <c r="AC60" s="50"/>
      <c r="AD60" s="50"/>
    </row>
    <row r="61" spans="1:30" s="1" customFormat="1" ht="13.5" customHeight="1">
      <c r="A61" s="115"/>
      <c r="B61" s="138"/>
      <c r="C61" s="138"/>
      <c r="D61" s="138"/>
      <c r="E61" s="138"/>
      <c r="F61" s="138"/>
      <c r="G61" s="138"/>
      <c r="H61" s="139"/>
      <c r="I61" s="140"/>
      <c r="J61" s="141"/>
      <c r="K61" s="142"/>
      <c r="L61" s="50"/>
      <c r="M61" s="50"/>
      <c r="N61" s="50"/>
      <c r="O61" s="50"/>
      <c r="P61" s="50"/>
      <c r="Q61" s="50"/>
      <c r="R61" s="50"/>
      <c r="S61" s="74"/>
      <c r="T61" s="50"/>
      <c r="U61" s="50"/>
      <c r="V61" s="50"/>
      <c r="W61" s="50"/>
      <c r="X61" s="50"/>
      <c r="Y61" s="50"/>
      <c r="Z61" s="50"/>
      <c r="AA61" s="50"/>
      <c r="AB61" s="50"/>
      <c r="AC61" s="50"/>
      <c r="AD61" s="50"/>
    </row>
    <row r="62" spans="1:30" s="1" customFormat="1" ht="20.25" customHeight="1">
      <c r="A62" s="143"/>
      <c r="B62" s="144" t="s">
        <v>69</v>
      </c>
      <c r="C62" s="145"/>
      <c r="D62" s="145"/>
      <c r="E62" s="145"/>
      <c r="F62" s="145"/>
      <c r="G62" s="145"/>
      <c r="H62" s="146"/>
      <c r="I62" s="147"/>
      <c r="J62" s="148"/>
      <c r="K62" s="149"/>
      <c r="L62" s="50"/>
      <c r="M62" s="50"/>
      <c r="N62" s="50"/>
      <c r="O62" s="50"/>
      <c r="P62" s="50"/>
      <c r="Q62" s="50"/>
      <c r="R62" s="50"/>
      <c r="S62" s="74"/>
      <c r="T62" s="50"/>
      <c r="U62" s="50"/>
      <c r="V62" s="50"/>
      <c r="W62" s="50"/>
      <c r="X62" s="50"/>
      <c r="Y62" s="50"/>
      <c r="Z62" s="50"/>
      <c r="AA62" s="50"/>
      <c r="AB62" s="50"/>
      <c r="AC62" s="50"/>
      <c r="AD62" s="50"/>
    </row>
    <row r="63" spans="1:30" s="1" customFormat="1" ht="13.5" customHeight="1">
      <c r="A63" s="150"/>
      <c r="B63" s="151"/>
      <c r="C63" s="151"/>
      <c r="D63" s="151"/>
      <c r="E63" s="151"/>
      <c r="F63" s="151"/>
      <c r="G63" s="151"/>
      <c r="H63" s="152"/>
      <c r="I63" s="153"/>
      <c r="J63" s="154"/>
      <c r="K63" s="155"/>
      <c r="L63" s="50"/>
      <c r="M63" s="50"/>
      <c r="N63" s="50"/>
      <c r="O63" s="50"/>
      <c r="P63" s="50"/>
      <c r="Q63" s="50"/>
      <c r="R63" s="50"/>
      <c r="S63" s="74"/>
      <c r="T63" s="50"/>
      <c r="U63" s="50"/>
      <c r="V63" s="50"/>
      <c r="W63" s="50"/>
      <c r="X63" s="50"/>
      <c r="Y63" s="50"/>
      <c r="Z63" s="50"/>
      <c r="AA63" s="50"/>
      <c r="AB63" s="50"/>
      <c r="AC63" s="50"/>
      <c r="AD63" s="50"/>
    </row>
    <row r="64" spans="1:30" s="1" customFormat="1" ht="2.1" customHeight="1">
      <c r="A64" s="150"/>
      <c r="B64" s="151"/>
      <c r="C64" s="151"/>
      <c r="D64" s="151"/>
      <c r="E64" s="151"/>
      <c r="F64" s="151"/>
      <c r="G64" s="151"/>
      <c r="H64" s="152"/>
      <c r="I64" s="153"/>
      <c r="J64" s="154"/>
      <c r="K64" s="155"/>
      <c r="L64" s="50"/>
      <c r="M64" s="50"/>
      <c r="N64" s="50"/>
      <c r="O64" s="50"/>
      <c r="P64" s="50"/>
      <c r="Q64" s="50"/>
      <c r="R64" s="50"/>
      <c r="S64" s="74"/>
      <c r="T64" s="50"/>
      <c r="U64" s="50"/>
      <c r="V64" s="50"/>
      <c r="W64" s="50"/>
      <c r="X64" s="50"/>
      <c r="Y64" s="50"/>
      <c r="Z64" s="50"/>
      <c r="AA64" s="50"/>
      <c r="AB64" s="50"/>
      <c r="AC64" s="50"/>
      <c r="AD64" s="50"/>
    </row>
    <row r="65" spans="1:30" s="1" customFormat="1" ht="2.1" customHeight="1">
      <c r="A65" s="150"/>
      <c r="B65" s="151"/>
      <c r="C65" s="151"/>
      <c r="D65" s="151"/>
      <c r="E65" s="151"/>
      <c r="F65" s="151"/>
      <c r="G65" s="151"/>
      <c r="H65" s="152"/>
      <c r="I65" s="153"/>
      <c r="J65" s="154"/>
      <c r="K65" s="155"/>
      <c r="L65" s="50"/>
      <c r="M65" s="50"/>
      <c r="N65" s="50"/>
      <c r="O65" s="50"/>
      <c r="P65" s="50"/>
      <c r="Q65" s="50"/>
      <c r="R65" s="50"/>
      <c r="S65" s="74"/>
      <c r="T65" s="50"/>
      <c r="U65" s="50"/>
      <c r="V65" s="50"/>
      <c r="W65" s="50"/>
      <c r="X65" s="50"/>
      <c r="Y65" s="50"/>
      <c r="Z65" s="50"/>
      <c r="AA65" s="50"/>
      <c r="AB65" s="50"/>
      <c r="AC65" s="50"/>
      <c r="AD65" s="50"/>
    </row>
    <row r="66" spans="1:30" s="1" customFormat="1" ht="10.5" customHeight="1">
      <c r="A66" s="150"/>
      <c r="B66" s="156" t="s">
        <v>70</v>
      </c>
      <c r="C66" s="151"/>
      <c r="D66" s="151"/>
      <c r="E66" s="151"/>
      <c r="F66" s="151"/>
      <c r="G66" s="151"/>
      <c r="H66" s="152"/>
      <c r="I66" s="153"/>
      <c r="J66" s="157"/>
      <c r="K66" s="151"/>
      <c r="L66" s="50"/>
      <c r="M66" s="50"/>
      <c r="N66" s="50"/>
      <c r="O66" s="50"/>
      <c r="P66" s="50"/>
      <c r="Q66" s="50"/>
      <c r="R66" s="50"/>
      <c r="S66" s="74"/>
      <c r="T66" s="50"/>
      <c r="U66" s="50"/>
      <c r="V66" s="50"/>
      <c r="W66" s="50"/>
      <c r="X66" s="50"/>
      <c r="Y66" s="50"/>
      <c r="Z66" s="50"/>
      <c r="AA66" s="50"/>
      <c r="AB66" s="50"/>
      <c r="AC66" s="50"/>
      <c r="AD66" s="50"/>
    </row>
    <row r="67" spans="1:30" s="1" customFormat="1" ht="6.75" hidden="1" customHeight="1">
      <c r="A67" s="150"/>
      <c r="B67" s="156"/>
      <c r="C67" s="151"/>
      <c r="D67" s="151"/>
      <c r="E67" s="151"/>
      <c r="F67" s="151"/>
      <c r="G67" s="151"/>
      <c r="H67" s="152"/>
      <c r="I67" s="153"/>
      <c r="J67" s="157"/>
      <c r="K67" s="151"/>
      <c r="L67" s="50"/>
      <c r="M67" s="50"/>
      <c r="N67" s="50"/>
      <c r="O67" s="50"/>
      <c r="P67" s="50"/>
      <c r="Q67" s="50"/>
      <c r="R67" s="50"/>
      <c r="S67" s="74"/>
      <c r="T67" s="50"/>
      <c r="U67" s="50"/>
      <c r="V67" s="50"/>
      <c r="W67" s="50"/>
      <c r="X67" s="50"/>
      <c r="Y67" s="50"/>
      <c r="Z67" s="50"/>
      <c r="AA67" s="50"/>
      <c r="AB67" s="50"/>
      <c r="AC67" s="50"/>
      <c r="AD67" s="50"/>
    </row>
    <row r="68" spans="1:30" s="1" customFormat="1" ht="13.5" customHeight="1">
      <c r="A68" s="150"/>
      <c r="B68" s="151" t="s">
        <v>71</v>
      </c>
      <c r="C68" s="151"/>
      <c r="D68" s="151"/>
      <c r="E68" s="151"/>
      <c r="F68" s="151"/>
      <c r="G68" s="18">
        <v>40000</v>
      </c>
      <c r="H68" s="158" t="s">
        <v>11</v>
      </c>
      <c r="I68" s="153"/>
      <c r="J68" s="157"/>
      <c r="K68" s="151"/>
      <c r="L68" s="50"/>
      <c r="M68" s="50"/>
      <c r="N68" s="50"/>
      <c r="O68" s="50"/>
      <c r="P68" s="50"/>
      <c r="Q68" s="50"/>
      <c r="R68" s="50"/>
      <c r="S68" s="74"/>
      <c r="T68" s="50"/>
      <c r="U68" s="50"/>
      <c r="V68" s="50"/>
      <c r="W68" s="50"/>
      <c r="X68" s="50"/>
      <c r="Y68" s="50"/>
      <c r="Z68" s="50"/>
      <c r="AA68" s="50"/>
      <c r="AB68" s="50"/>
      <c r="AC68" s="50"/>
      <c r="AD68" s="50"/>
    </row>
    <row r="69" spans="1:30" s="1" customFormat="1" ht="3" customHeight="1">
      <c r="A69" s="150"/>
      <c r="B69" s="151"/>
      <c r="C69" s="151"/>
      <c r="D69" s="151"/>
      <c r="E69" s="151"/>
      <c r="F69" s="151"/>
      <c r="G69" s="159"/>
      <c r="H69" s="158"/>
      <c r="I69" s="153"/>
      <c r="J69" s="157"/>
      <c r="K69" s="151"/>
      <c r="L69" s="50"/>
      <c r="M69" s="50"/>
      <c r="N69" s="50"/>
      <c r="O69" s="50"/>
      <c r="P69" s="50"/>
      <c r="Q69" s="50"/>
      <c r="R69" s="50"/>
      <c r="S69" s="74"/>
      <c r="T69" s="50"/>
      <c r="U69" s="50"/>
      <c r="V69" s="50"/>
      <c r="W69" s="50"/>
      <c r="X69" s="50"/>
      <c r="Y69" s="50"/>
      <c r="Z69" s="50"/>
      <c r="AA69" s="50"/>
      <c r="AB69" s="50"/>
      <c r="AC69" s="50"/>
      <c r="AD69" s="50"/>
    </row>
    <row r="70" spans="1:30" s="1" customFormat="1" ht="13.5" customHeight="1">
      <c r="A70" s="150"/>
      <c r="B70" s="160" t="s">
        <v>72</v>
      </c>
      <c r="C70" s="160"/>
      <c r="D70" s="160"/>
      <c r="E70" s="160"/>
      <c r="F70" s="151"/>
      <c r="G70" s="19">
        <v>800</v>
      </c>
      <c r="H70" s="160" t="s">
        <v>61</v>
      </c>
      <c r="I70" s="153"/>
      <c r="J70" s="157"/>
      <c r="K70" s="151"/>
      <c r="L70" s="50"/>
      <c r="M70" s="50"/>
      <c r="N70" s="50"/>
      <c r="O70" s="50"/>
      <c r="P70" s="50"/>
      <c r="Q70" s="50"/>
      <c r="R70" s="50"/>
      <c r="S70" s="74"/>
      <c r="T70" s="50"/>
      <c r="U70" s="50"/>
      <c r="V70" s="50"/>
      <c r="W70" s="50"/>
      <c r="X70" s="50"/>
      <c r="Y70" s="50"/>
      <c r="Z70" s="50"/>
      <c r="AA70" s="50"/>
      <c r="AB70" s="50"/>
      <c r="AC70" s="50"/>
      <c r="AD70" s="50"/>
    </row>
    <row r="71" spans="1:30" s="1" customFormat="1" ht="3" customHeight="1">
      <c r="A71" s="150"/>
      <c r="B71" s="160"/>
      <c r="C71" s="160"/>
      <c r="D71" s="160"/>
      <c r="E71" s="160"/>
      <c r="F71" s="151"/>
      <c r="G71" s="161"/>
      <c r="H71" s="160"/>
      <c r="I71" s="153"/>
      <c r="J71" s="157"/>
      <c r="K71" s="151"/>
      <c r="L71" s="50"/>
      <c r="M71" s="50"/>
      <c r="N71" s="50"/>
      <c r="O71" s="50"/>
      <c r="P71" s="50"/>
      <c r="Q71" s="50"/>
      <c r="R71" s="50"/>
      <c r="S71" s="74"/>
      <c r="T71" s="50"/>
      <c r="U71" s="50"/>
      <c r="V71" s="50"/>
      <c r="W71" s="50"/>
      <c r="X71" s="50"/>
      <c r="Y71" s="50"/>
      <c r="Z71" s="50"/>
      <c r="AA71" s="50"/>
      <c r="AB71" s="50"/>
      <c r="AC71" s="50"/>
      <c r="AD71" s="50"/>
    </row>
    <row r="72" spans="1:30" s="1" customFormat="1" ht="13.5" customHeight="1">
      <c r="A72" s="150"/>
      <c r="B72" s="160" t="s">
        <v>73</v>
      </c>
      <c r="C72" s="160"/>
      <c r="D72" s="160"/>
      <c r="E72" s="160"/>
      <c r="F72" s="151"/>
      <c r="G72" s="162">
        <f>G70/G68*100</f>
        <v>2</v>
      </c>
      <c r="H72" s="160" t="s">
        <v>16</v>
      </c>
      <c r="I72" s="153"/>
      <c r="J72" s="157"/>
      <c r="K72" s="163"/>
      <c r="L72" s="50"/>
      <c r="M72" s="50"/>
      <c r="N72" s="50"/>
      <c r="O72" s="50"/>
      <c r="P72" s="50"/>
      <c r="Q72" s="50"/>
      <c r="R72" s="50"/>
      <c r="S72" s="74"/>
      <c r="T72" s="50"/>
      <c r="U72" s="50"/>
      <c r="V72" s="50"/>
      <c r="W72" s="50"/>
      <c r="X72" s="50"/>
      <c r="Y72" s="50"/>
      <c r="Z72" s="50"/>
      <c r="AA72" s="50"/>
      <c r="AB72" s="50"/>
      <c r="AC72" s="50"/>
      <c r="AD72" s="50"/>
    </row>
    <row r="73" spans="1:30" s="1" customFormat="1" ht="9.75" customHeight="1">
      <c r="A73" s="150"/>
      <c r="B73" s="160"/>
      <c r="C73" s="160"/>
      <c r="D73" s="160"/>
      <c r="E73" s="160"/>
      <c r="F73" s="164"/>
      <c r="G73" s="160"/>
      <c r="H73" s="152"/>
      <c r="I73" s="153"/>
      <c r="J73" s="157"/>
      <c r="K73" s="163"/>
      <c r="L73" s="50"/>
      <c r="M73" s="50"/>
      <c r="N73" s="50"/>
      <c r="O73" s="50"/>
      <c r="P73" s="50"/>
      <c r="Q73" s="50"/>
      <c r="R73" s="50"/>
      <c r="S73" s="74"/>
      <c r="T73" s="50"/>
      <c r="U73" s="50"/>
      <c r="V73" s="50"/>
      <c r="W73" s="50"/>
      <c r="X73" s="50"/>
      <c r="Y73" s="50"/>
      <c r="Z73" s="50"/>
      <c r="AA73" s="50"/>
      <c r="AB73" s="50"/>
      <c r="AC73" s="50"/>
      <c r="AD73" s="50"/>
    </row>
    <row r="74" spans="1:30" s="1" customFormat="1" ht="13.5" customHeight="1">
      <c r="A74" s="150"/>
      <c r="B74" s="164" t="s">
        <v>74</v>
      </c>
      <c r="C74" s="151"/>
      <c r="D74" s="151"/>
      <c r="E74" s="151"/>
      <c r="F74" s="151"/>
      <c r="G74" s="151"/>
      <c r="H74" s="152"/>
      <c r="I74" s="153"/>
      <c r="J74" s="157"/>
      <c r="K74" s="163"/>
      <c r="L74" s="50"/>
      <c r="M74" s="50"/>
      <c r="N74" s="50"/>
      <c r="O74" s="50"/>
      <c r="P74" s="50"/>
      <c r="Q74" s="50"/>
      <c r="R74" s="50"/>
      <c r="S74" s="74"/>
      <c r="T74" s="50"/>
      <c r="U74" s="50"/>
      <c r="V74" s="50"/>
      <c r="W74" s="50"/>
      <c r="X74" s="50"/>
      <c r="Y74" s="50"/>
      <c r="Z74" s="50"/>
      <c r="AA74" s="50"/>
      <c r="AB74" s="50"/>
      <c r="AC74" s="50"/>
      <c r="AD74" s="50"/>
    </row>
    <row r="75" spans="1:30" s="1" customFormat="1" ht="3" customHeight="1">
      <c r="A75" s="150"/>
      <c r="B75" s="164"/>
      <c r="C75" s="151"/>
      <c r="D75" s="151"/>
      <c r="E75" s="151"/>
      <c r="F75" s="151"/>
      <c r="G75" s="151"/>
      <c r="H75" s="152"/>
      <c r="I75" s="153"/>
      <c r="J75" s="157"/>
      <c r="K75" s="163"/>
      <c r="L75" s="50"/>
      <c r="M75" s="50"/>
      <c r="N75" s="50"/>
      <c r="O75" s="50"/>
      <c r="P75" s="50"/>
      <c r="Q75" s="50"/>
      <c r="R75" s="50"/>
      <c r="S75" s="74"/>
      <c r="T75" s="50"/>
      <c r="U75" s="50"/>
      <c r="V75" s="50"/>
      <c r="W75" s="50"/>
      <c r="X75" s="50"/>
      <c r="Y75" s="50"/>
      <c r="Z75" s="50"/>
      <c r="AA75" s="50"/>
      <c r="AB75" s="50"/>
      <c r="AC75" s="50"/>
      <c r="AD75" s="50"/>
    </row>
    <row r="76" spans="1:30" s="1" customFormat="1" ht="13.5" customHeight="1">
      <c r="A76" s="150"/>
      <c r="B76" s="160" t="s">
        <v>75</v>
      </c>
      <c r="C76" s="151"/>
      <c r="D76" s="151"/>
      <c r="E76" s="151"/>
      <c r="F76" s="151"/>
      <c r="G76" s="165">
        <f>G72+J60</f>
        <v>17.699013491127623</v>
      </c>
      <c r="H76" s="160" t="s">
        <v>16</v>
      </c>
      <c r="I76" s="153"/>
      <c r="J76" s="157"/>
      <c r="K76" s="163"/>
      <c r="L76" s="50"/>
      <c r="M76" s="50"/>
      <c r="N76" s="50"/>
      <c r="O76" s="50"/>
      <c r="P76" s="50"/>
      <c r="Q76" s="50"/>
      <c r="R76" s="50"/>
      <c r="S76" s="74"/>
      <c r="T76" s="50"/>
      <c r="U76" s="50"/>
      <c r="V76" s="50"/>
      <c r="W76" s="50"/>
      <c r="X76" s="50"/>
      <c r="Y76" s="50"/>
      <c r="Z76" s="50"/>
      <c r="AA76" s="50"/>
      <c r="AB76" s="50"/>
      <c r="AC76" s="50"/>
      <c r="AD76" s="50"/>
    </row>
    <row r="77" spans="1:30" s="1" customFormat="1" ht="3" customHeight="1">
      <c r="A77" s="150"/>
      <c r="B77" s="160"/>
      <c r="C77" s="151"/>
      <c r="D77" s="151"/>
      <c r="E77" s="151"/>
      <c r="F77" s="151"/>
      <c r="G77" s="151"/>
      <c r="H77" s="152"/>
      <c r="I77" s="153"/>
      <c r="J77" s="157"/>
      <c r="K77" s="163"/>
      <c r="L77" s="50"/>
      <c r="M77" s="50"/>
      <c r="N77" s="50"/>
      <c r="O77" s="50"/>
      <c r="P77" s="50"/>
      <c r="Q77" s="50"/>
      <c r="R77" s="50"/>
      <c r="S77" s="74"/>
      <c r="T77" s="50"/>
      <c r="U77" s="50"/>
      <c r="V77" s="50"/>
      <c r="W77" s="50"/>
      <c r="X77" s="50"/>
      <c r="Y77" s="50"/>
      <c r="Z77" s="50"/>
      <c r="AA77" s="50"/>
      <c r="AB77" s="50"/>
      <c r="AC77" s="50"/>
      <c r="AD77" s="50"/>
    </row>
    <row r="78" spans="1:30" s="1" customFormat="1" ht="13.5" customHeight="1">
      <c r="A78" s="150"/>
      <c r="B78" s="160" t="s">
        <v>76</v>
      </c>
      <c r="C78" s="151"/>
      <c r="D78" s="151"/>
      <c r="E78" s="151"/>
      <c r="F78" s="151"/>
      <c r="G78" s="165">
        <f>H31</f>
        <v>44.473571428571425</v>
      </c>
      <c r="H78" s="160" t="s">
        <v>16</v>
      </c>
      <c r="I78" s="153"/>
      <c r="J78" s="157"/>
      <c r="K78" s="163"/>
      <c r="L78" s="50"/>
      <c r="M78" s="50"/>
      <c r="N78" s="50"/>
      <c r="O78" s="50"/>
      <c r="P78" s="50"/>
      <c r="Q78" s="50"/>
      <c r="R78" s="50"/>
      <c r="S78" s="74"/>
      <c r="T78" s="50"/>
      <c r="U78" s="50"/>
      <c r="V78" s="50"/>
      <c r="W78" s="50"/>
      <c r="X78" s="50"/>
      <c r="Y78" s="50"/>
      <c r="Z78" s="50"/>
      <c r="AA78" s="50"/>
      <c r="AB78" s="50"/>
      <c r="AC78" s="50"/>
      <c r="AD78" s="50"/>
    </row>
    <row r="79" spans="1:30" s="1" customFormat="1" ht="3" customHeight="1">
      <c r="A79" s="150"/>
      <c r="B79" s="160"/>
      <c r="C79" s="151"/>
      <c r="D79" s="151"/>
      <c r="E79" s="151"/>
      <c r="F79" s="151"/>
      <c r="G79" s="151"/>
      <c r="H79" s="152"/>
      <c r="I79" s="153"/>
      <c r="J79" s="157"/>
      <c r="K79" s="163"/>
      <c r="L79" s="50"/>
      <c r="M79" s="50"/>
      <c r="N79" s="50"/>
      <c r="O79" s="50"/>
      <c r="P79" s="50"/>
      <c r="Q79" s="50"/>
      <c r="R79" s="50"/>
      <c r="S79" s="74"/>
      <c r="T79" s="50"/>
      <c r="U79" s="50"/>
      <c r="V79" s="50"/>
      <c r="W79" s="50"/>
      <c r="X79" s="50"/>
      <c r="Y79" s="50"/>
      <c r="Z79" s="50"/>
      <c r="AA79" s="50"/>
      <c r="AB79" s="50"/>
      <c r="AC79" s="50"/>
      <c r="AD79" s="50"/>
    </row>
    <row r="80" spans="1:30" s="1" customFormat="1" ht="12" customHeight="1">
      <c r="A80" s="150"/>
      <c r="B80" s="160" t="s">
        <v>77</v>
      </c>
      <c r="C80" s="151"/>
      <c r="D80" s="151"/>
      <c r="E80" s="151"/>
      <c r="F80" s="151"/>
      <c r="G80" s="165">
        <f>IF(G76&gt;G78,G78,(G78+G76)/2)</f>
        <v>31.086292459849524</v>
      </c>
      <c r="H80" s="160" t="s">
        <v>16</v>
      </c>
      <c r="I80" s="153"/>
      <c r="J80" s="157"/>
      <c r="K80" s="163"/>
      <c r="L80" s="50"/>
      <c r="M80" s="50"/>
      <c r="N80" s="50"/>
      <c r="O80" s="50"/>
      <c r="P80" s="50"/>
      <c r="Q80" s="50"/>
      <c r="R80" s="50"/>
      <c r="S80" s="74"/>
      <c r="T80" s="50"/>
      <c r="U80" s="50"/>
      <c r="V80" s="50"/>
      <c r="W80" s="50"/>
      <c r="X80" s="50"/>
      <c r="Y80" s="50"/>
      <c r="Z80" s="50"/>
      <c r="AA80" s="50"/>
      <c r="AB80" s="50"/>
      <c r="AC80" s="50"/>
      <c r="AD80" s="50"/>
    </row>
    <row r="81" spans="1:30" s="1" customFormat="1" ht="3" customHeight="1">
      <c r="A81" s="150"/>
      <c r="B81" s="160"/>
      <c r="C81" s="151"/>
      <c r="D81" s="151"/>
      <c r="E81" s="151"/>
      <c r="F81" s="151"/>
      <c r="G81" s="151"/>
      <c r="H81" s="152"/>
      <c r="I81" s="153"/>
      <c r="J81" s="153"/>
      <c r="K81" s="155"/>
      <c r="L81" s="50"/>
      <c r="M81" s="50"/>
      <c r="N81" s="50"/>
      <c r="O81" s="50"/>
      <c r="P81" s="50"/>
      <c r="Q81" s="50"/>
      <c r="R81" s="50"/>
      <c r="S81" s="74"/>
      <c r="T81" s="50"/>
      <c r="U81" s="50"/>
      <c r="V81" s="50"/>
      <c r="W81" s="50"/>
      <c r="X81" s="50"/>
      <c r="Y81" s="50"/>
      <c r="Z81" s="50"/>
      <c r="AA81" s="50"/>
      <c r="AB81" s="50"/>
      <c r="AC81" s="50"/>
      <c r="AD81" s="50"/>
    </row>
    <row r="82" spans="1:30" s="1" customFormat="1" ht="3" customHeight="1">
      <c r="A82" s="166"/>
      <c r="B82" s="167"/>
      <c r="C82" s="168"/>
      <c r="D82" s="168"/>
      <c r="E82" s="168"/>
      <c r="F82" s="168"/>
      <c r="G82" s="168"/>
      <c r="H82" s="169"/>
      <c r="I82" s="170"/>
      <c r="J82" s="170"/>
      <c r="K82" s="171"/>
      <c r="L82" s="50"/>
      <c r="M82" s="50"/>
      <c r="N82" s="50"/>
      <c r="O82" s="50"/>
      <c r="P82" s="50"/>
      <c r="Q82" s="50"/>
      <c r="R82" s="50"/>
      <c r="S82" s="74"/>
      <c r="T82" s="50"/>
      <c r="U82" s="50"/>
      <c r="V82" s="50"/>
      <c r="W82" s="50"/>
      <c r="X82" s="50"/>
      <c r="Y82" s="50"/>
      <c r="Z82" s="50"/>
      <c r="AA82" s="50"/>
      <c r="AB82" s="50"/>
      <c r="AC82" s="50"/>
      <c r="AD82" s="50"/>
    </row>
    <row r="83" spans="1:30" s="1" customFormat="1" ht="13.5" customHeight="1">
      <c r="A83" s="172"/>
      <c r="B83" s="167" t="s">
        <v>78</v>
      </c>
      <c r="C83" s="168"/>
      <c r="D83" s="168"/>
      <c r="E83" s="168"/>
      <c r="F83" s="168"/>
      <c r="G83" s="168"/>
      <c r="H83" s="169"/>
      <c r="I83" s="170"/>
      <c r="J83" s="173">
        <f>IF(J60&gt;(H31),(H31),G80-G72)</f>
        <v>29.086292459849524</v>
      </c>
      <c r="K83" s="167" t="s">
        <v>16</v>
      </c>
      <c r="L83" s="50"/>
      <c r="M83" s="50"/>
      <c r="N83" s="50"/>
      <c r="O83" s="50"/>
      <c r="P83" s="50"/>
      <c r="Q83" s="50"/>
      <c r="R83" s="50"/>
      <c r="S83" s="74"/>
      <c r="T83" s="50"/>
      <c r="U83" s="50"/>
      <c r="V83" s="50"/>
      <c r="W83" s="50"/>
      <c r="X83" s="50"/>
      <c r="Y83" s="50"/>
      <c r="Z83" s="50"/>
      <c r="AA83" s="50"/>
      <c r="AB83" s="50"/>
      <c r="AC83" s="50"/>
      <c r="AD83" s="50"/>
    </row>
    <row r="84" spans="1:30" s="1" customFormat="1" ht="3" customHeight="1">
      <c r="A84" s="166"/>
      <c r="B84" s="167"/>
      <c r="C84" s="168"/>
      <c r="D84" s="168"/>
      <c r="E84" s="168"/>
      <c r="F84" s="168"/>
      <c r="G84" s="168"/>
      <c r="H84" s="169"/>
      <c r="I84" s="170"/>
      <c r="J84" s="170"/>
      <c r="K84" s="171"/>
      <c r="L84" s="50"/>
      <c r="M84" s="50"/>
      <c r="N84" s="50"/>
      <c r="O84" s="50"/>
      <c r="P84" s="50"/>
      <c r="Q84" s="50"/>
      <c r="R84" s="50"/>
      <c r="S84" s="74"/>
      <c r="T84" s="50"/>
      <c r="U84" s="50"/>
      <c r="V84" s="50"/>
      <c r="W84" s="50"/>
      <c r="X84" s="50"/>
      <c r="Y84" s="50"/>
      <c r="Z84" s="50"/>
      <c r="AA84" s="50"/>
      <c r="AB84" s="50"/>
      <c r="AC84" s="50"/>
      <c r="AD84" s="50"/>
    </row>
    <row r="85" spans="1:30" s="1" customFormat="1" ht="21" customHeight="1" thickBot="1">
      <c r="A85" s="166"/>
      <c r="B85" s="174" t="s">
        <v>79</v>
      </c>
      <c r="C85" s="175"/>
      <c r="D85" s="175"/>
      <c r="E85" s="175"/>
      <c r="F85" s="175"/>
      <c r="G85" s="175"/>
      <c r="H85" s="176"/>
      <c r="I85" s="177"/>
      <c r="J85" s="178">
        <f>IF(J60&gt;(H31),(H31),G80)</f>
        <v>31.086292459849524</v>
      </c>
      <c r="K85" s="179" t="s">
        <v>16</v>
      </c>
      <c r="L85" s="50"/>
      <c r="M85" s="50"/>
      <c r="N85" s="50"/>
      <c r="O85" s="50"/>
      <c r="P85" s="50"/>
      <c r="Q85" s="50"/>
      <c r="R85" s="50"/>
      <c r="S85" s="74"/>
      <c r="T85" s="50"/>
      <c r="U85" s="50"/>
      <c r="V85" s="50"/>
      <c r="W85" s="50"/>
      <c r="X85" s="50"/>
      <c r="Y85" s="50"/>
      <c r="Z85" s="50"/>
      <c r="AA85" s="50"/>
      <c r="AB85" s="50"/>
      <c r="AC85" s="50"/>
      <c r="AD85" s="50"/>
    </row>
    <row r="86" spans="1:30" s="1" customFormat="1" ht="3" customHeight="1" thickTop="1">
      <c r="A86" s="166"/>
      <c r="B86" s="172"/>
      <c r="C86" s="172"/>
      <c r="D86" s="172"/>
      <c r="E86" s="172"/>
      <c r="F86" s="172"/>
      <c r="G86" s="172"/>
      <c r="H86" s="180"/>
      <c r="I86" s="181"/>
      <c r="J86" s="181"/>
      <c r="K86" s="182"/>
      <c r="L86" s="50"/>
      <c r="M86" s="50"/>
      <c r="N86" s="50"/>
      <c r="O86" s="50"/>
      <c r="P86" s="50"/>
      <c r="Q86" s="50"/>
      <c r="R86" s="50"/>
      <c r="S86" s="74"/>
      <c r="T86" s="50"/>
      <c r="U86" s="50"/>
      <c r="V86" s="50"/>
      <c r="W86" s="50"/>
      <c r="X86" s="50"/>
      <c r="Y86" s="50"/>
      <c r="Z86" s="50"/>
      <c r="AA86" s="50"/>
      <c r="AB86" s="50"/>
      <c r="AC86" s="50"/>
      <c r="AD86" s="50"/>
    </row>
    <row r="87" spans="1:30" s="1" customFormat="1" ht="25.5" customHeight="1">
      <c r="A87"/>
      <c r="B87" s="205" t="s">
        <v>80</v>
      </c>
      <c r="C87" s="205"/>
      <c r="D87" s="205"/>
      <c r="E87" s="205"/>
      <c r="F87" s="205"/>
      <c r="G87" s="205"/>
      <c r="H87" s="205"/>
      <c r="I87" s="205"/>
      <c r="J87" s="205"/>
      <c r="K87" s="205"/>
      <c r="L87" s="50"/>
      <c r="M87" s="50"/>
      <c r="N87" s="50"/>
      <c r="O87" s="50"/>
      <c r="P87" s="50"/>
      <c r="Q87" s="50"/>
      <c r="R87" s="50"/>
      <c r="S87" s="74"/>
      <c r="T87" s="50"/>
      <c r="U87" s="50"/>
      <c r="V87" s="50"/>
      <c r="W87" s="50"/>
      <c r="X87" s="50"/>
      <c r="Y87" s="50"/>
      <c r="Z87" s="50"/>
      <c r="AA87" s="50"/>
      <c r="AB87" s="50"/>
      <c r="AC87" s="50"/>
      <c r="AD87" s="50"/>
    </row>
    <row r="88" spans="1:30" s="1" customFormat="1" ht="12.75" customHeight="1">
      <c r="A88"/>
      <c r="B88" s="205" t="s">
        <v>81</v>
      </c>
      <c r="C88" s="205"/>
      <c r="D88" s="205"/>
      <c r="E88" s="205"/>
      <c r="F88" s="205"/>
      <c r="G88" s="205"/>
      <c r="H88" s="205"/>
      <c r="I88" s="205"/>
      <c r="J88" s="205"/>
      <c r="K88" s="205"/>
      <c r="L88" s="50"/>
      <c r="M88" s="50"/>
      <c r="N88" s="50"/>
      <c r="O88" s="50"/>
      <c r="P88" s="50"/>
      <c r="Q88" s="50"/>
      <c r="R88" s="50"/>
      <c r="S88" s="74"/>
      <c r="T88" s="50"/>
      <c r="U88" s="50"/>
      <c r="V88" s="50"/>
      <c r="W88" s="50"/>
      <c r="X88" s="50"/>
      <c r="Y88" s="50"/>
      <c r="Z88" s="50"/>
      <c r="AA88" s="50"/>
      <c r="AB88" s="50"/>
      <c r="AC88" s="50"/>
      <c r="AD88" s="50"/>
    </row>
    <row r="89" spans="1:30" s="1" customFormat="1" ht="39.75" customHeight="1">
      <c r="A89"/>
      <c r="B89" s="205"/>
      <c r="C89" s="205"/>
      <c r="D89" s="205"/>
      <c r="E89" s="205"/>
      <c r="F89" s="205"/>
      <c r="G89" s="205"/>
      <c r="H89" s="205"/>
      <c r="I89" s="205"/>
      <c r="J89" s="205"/>
      <c r="K89" s="205"/>
      <c r="L89" s="50"/>
      <c r="M89" s="50"/>
      <c r="N89" s="50"/>
      <c r="O89" s="50"/>
      <c r="P89" s="50"/>
      <c r="Q89" s="50"/>
      <c r="R89" s="50"/>
      <c r="S89" s="74"/>
      <c r="T89" s="50"/>
      <c r="U89" s="50"/>
      <c r="V89" s="50"/>
      <c r="W89" s="50"/>
      <c r="X89" s="50"/>
      <c r="Y89" s="50"/>
      <c r="Z89" s="50"/>
      <c r="AA89" s="50"/>
      <c r="AB89" s="50"/>
      <c r="AC89" s="50"/>
      <c r="AD89" s="50"/>
    </row>
    <row r="90" spans="1:30" s="1" customFormat="1">
      <c r="A90"/>
      <c r="B90" s="205" t="s">
        <v>82</v>
      </c>
      <c r="C90" s="205"/>
      <c r="D90" s="205"/>
      <c r="E90" s="205"/>
      <c r="F90" s="205"/>
      <c r="G90" s="205"/>
      <c r="H90" s="205"/>
      <c r="I90" s="205"/>
      <c r="J90" s="205"/>
      <c r="K90" s="205"/>
      <c r="L90" s="50"/>
      <c r="M90" s="50"/>
      <c r="N90" s="50"/>
      <c r="O90" s="50"/>
      <c r="P90" s="50"/>
      <c r="Q90" s="50"/>
      <c r="R90" s="50"/>
      <c r="S90" s="74"/>
      <c r="T90" s="50"/>
      <c r="U90" s="50"/>
      <c r="V90" s="50"/>
      <c r="W90" s="50"/>
      <c r="X90" s="50"/>
      <c r="Y90" s="50"/>
      <c r="Z90" s="50"/>
      <c r="AA90" s="50"/>
      <c r="AB90" s="50"/>
      <c r="AC90" s="50"/>
      <c r="AD90" s="50"/>
    </row>
    <row r="91" spans="1:30" s="1" customFormat="1" ht="48.75" customHeight="1">
      <c r="A91"/>
      <c r="B91" s="205"/>
      <c r="C91" s="205"/>
      <c r="D91" s="205"/>
      <c r="E91" s="205"/>
      <c r="F91" s="205"/>
      <c r="G91" s="205"/>
      <c r="H91" s="205"/>
      <c r="I91" s="205"/>
      <c r="J91" s="205"/>
      <c r="K91" s="205"/>
      <c r="L91" s="50"/>
      <c r="M91" s="50"/>
      <c r="N91" s="50"/>
      <c r="O91" s="50"/>
      <c r="P91" s="50"/>
      <c r="Q91" s="50"/>
      <c r="R91" s="50"/>
      <c r="S91" s="74"/>
      <c r="T91" s="50"/>
      <c r="U91" s="50"/>
      <c r="V91" s="50"/>
      <c r="W91" s="50"/>
      <c r="X91" s="50"/>
      <c r="Y91" s="50"/>
      <c r="Z91" s="50"/>
      <c r="AA91" s="50"/>
      <c r="AB91" s="50"/>
      <c r="AC91" s="50"/>
      <c r="AD91" s="50"/>
    </row>
    <row r="92" spans="1:30" s="1" customFormat="1">
      <c r="A92"/>
      <c r="B92" s="210" t="s">
        <v>83</v>
      </c>
      <c r="C92" s="210"/>
      <c r="D92" s="210"/>
      <c r="E92" s="210"/>
      <c r="F92" s="210"/>
      <c r="G92" s="210"/>
      <c r="H92" s="210"/>
      <c r="I92" s="210"/>
      <c r="J92" s="210"/>
      <c r="K92" s="210"/>
      <c r="L92" s="50"/>
      <c r="M92" s="50"/>
      <c r="N92" s="50"/>
      <c r="O92" s="50"/>
      <c r="P92" s="50"/>
      <c r="Q92" s="50"/>
      <c r="R92" s="50"/>
      <c r="S92" s="74"/>
      <c r="T92" s="50"/>
      <c r="U92" s="50"/>
      <c r="V92" s="50"/>
      <c r="W92" s="50"/>
      <c r="X92" s="50"/>
      <c r="Y92" s="50"/>
      <c r="Z92" s="50"/>
      <c r="AA92" s="50"/>
      <c r="AB92" s="50"/>
      <c r="AC92" s="50"/>
      <c r="AD92" s="50"/>
    </row>
    <row r="93" spans="1:30" s="1" customFormat="1" ht="18" customHeight="1">
      <c r="A93"/>
      <c r="B93" s="183"/>
      <c r="L93" s="50"/>
      <c r="M93" s="50"/>
      <c r="N93" s="50"/>
      <c r="O93" s="50"/>
      <c r="P93" s="50"/>
      <c r="Q93" s="50"/>
      <c r="R93" s="50"/>
      <c r="S93" s="74"/>
      <c r="T93" s="50"/>
      <c r="U93" s="50"/>
      <c r="V93" s="50"/>
      <c r="W93" s="50"/>
      <c r="X93" s="50"/>
      <c r="Y93" s="50"/>
      <c r="Z93" s="50"/>
      <c r="AA93" s="50"/>
      <c r="AB93" s="50"/>
      <c r="AC93" s="50"/>
      <c r="AD93" s="50"/>
    </row>
    <row r="94" spans="1:30" s="39" customFormat="1" ht="15.6" customHeight="1">
      <c r="B94" s="202" t="s">
        <v>84</v>
      </c>
      <c r="C94" s="203"/>
      <c r="D94" s="203"/>
      <c r="E94" s="203"/>
      <c r="F94" s="203"/>
      <c r="G94" s="203"/>
      <c r="H94" s="203"/>
      <c r="I94" s="203"/>
      <c r="J94" s="203"/>
      <c r="K94" s="204"/>
      <c r="L94" s="184"/>
      <c r="M94" s="184"/>
      <c r="N94" s="184"/>
      <c r="O94" s="184"/>
      <c r="P94" s="184"/>
      <c r="Q94" s="184"/>
      <c r="R94" s="184"/>
      <c r="S94" s="185"/>
      <c r="T94" s="184"/>
      <c r="U94" s="184"/>
      <c r="V94" s="184"/>
      <c r="W94" s="184"/>
      <c r="X94" s="184"/>
      <c r="Y94" s="184"/>
      <c r="Z94" s="184"/>
      <c r="AA94" s="184"/>
      <c r="AB94" s="184"/>
      <c r="AC94" s="184"/>
      <c r="AD94" s="184"/>
    </row>
    <row r="95" spans="1:30" s="39" customFormat="1" ht="69.599999999999994" customHeight="1">
      <c r="B95" s="199" t="s">
        <v>85</v>
      </c>
      <c r="C95" s="200"/>
      <c r="D95" s="200"/>
      <c r="E95" s="200"/>
      <c r="F95" s="200"/>
      <c r="G95" s="200"/>
      <c r="H95" s="200"/>
      <c r="I95" s="200"/>
      <c r="J95" s="200"/>
      <c r="K95" s="201"/>
      <c r="S95" s="186"/>
    </row>
    <row r="96" spans="1:30" ht="13.5" customHeight="1">
      <c r="K96" s="15"/>
      <c r="L96" s="15"/>
      <c r="M96" s="15"/>
      <c r="N96" s="15"/>
      <c r="O96" s="15"/>
      <c r="P96" s="15"/>
      <c r="Q96" s="15"/>
      <c r="R96" s="15"/>
      <c r="S96" s="52"/>
      <c r="T96" s="15"/>
      <c r="U96" s="15"/>
      <c r="V96" s="15"/>
      <c r="W96" s="15"/>
      <c r="X96" s="15"/>
      <c r="Y96" s="15"/>
      <c r="Z96" s="15"/>
      <c r="AA96" s="15"/>
      <c r="AB96" s="15"/>
      <c r="AC96" s="15"/>
      <c r="AD96" s="15"/>
    </row>
    <row r="97" spans="11:30" ht="13.5" customHeight="1">
      <c r="K97" s="15"/>
      <c r="L97" s="15"/>
      <c r="M97" s="15"/>
      <c r="N97" s="15"/>
      <c r="O97" s="15"/>
      <c r="P97" s="15"/>
      <c r="Q97" s="15"/>
      <c r="R97" s="15"/>
      <c r="S97" s="52"/>
      <c r="T97" s="15"/>
      <c r="U97" s="15"/>
      <c r="V97" s="15"/>
      <c r="W97" s="15"/>
      <c r="X97" s="15"/>
      <c r="Y97" s="15"/>
      <c r="Z97" s="15"/>
      <c r="AA97" s="15"/>
      <c r="AB97" s="15"/>
      <c r="AC97" s="15"/>
      <c r="AD97" s="15"/>
    </row>
    <row r="98" spans="11:30" ht="13.5" customHeight="1">
      <c r="K98" s="15"/>
      <c r="L98" s="15"/>
      <c r="M98" s="15"/>
      <c r="N98" s="15"/>
      <c r="O98" s="15"/>
      <c r="P98" s="15"/>
      <c r="Q98" s="15"/>
      <c r="R98" s="15"/>
      <c r="S98" s="52"/>
      <c r="T98" s="15"/>
      <c r="U98" s="15"/>
      <c r="V98" s="15"/>
      <c r="W98" s="15"/>
      <c r="X98" s="15"/>
      <c r="Y98" s="15"/>
      <c r="Z98" s="15"/>
      <c r="AA98" s="15"/>
      <c r="AB98" s="15"/>
      <c r="AC98" s="15"/>
      <c r="AD98" s="15"/>
    </row>
    <row r="99" spans="11:30" ht="13.5" customHeight="1">
      <c r="K99" s="15"/>
      <c r="L99" s="15"/>
      <c r="M99" s="15"/>
      <c r="N99" s="15"/>
      <c r="O99" s="15"/>
      <c r="P99" s="15"/>
      <c r="Q99" s="15"/>
      <c r="R99" s="15"/>
      <c r="S99" s="52"/>
      <c r="T99" s="15"/>
      <c r="U99" s="15"/>
      <c r="V99" s="15"/>
      <c r="W99" s="15"/>
      <c r="X99" s="15"/>
      <c r="Y99" s="15"/>
      <c r="Z99" s="15"/>
      <c r="AA99" s="15"/>
      <c r="AB99" s="15"/>
      <c r="AC99" s="15"/>
      <c r="AD99" s="15"/>
    </row>
    <row r="100" spans="11:30" ht="13.5" customHeight="1">
      <c r="K100" s="15"/>
      <c r="L100" s="15"/>
      <c r="M100" s="15"/>
      <c r="N100" s="15"/>
      <c r="O100" s="15"/>
      <c r="P100" s="15"/>
      <c r="Q100" s="15"/>
      <c r="R100" s="15"/>
      <c r="S100" s="52"/>
      <c r="T100" s="15"/>
      <c r="U100" s="15"/>
      <c r="V100" s="15"/>
      <c r="W100" s="15"/>
      <c r="X100" s="15"/>
      <c r="Y100" s="15"/>
      <c r="Z100" s="15"/>
      <c r="AA100" s="15"/>
      <c r="AB100" s="15"/>
      <c r="AC100" s="15"/>
      <c r="AD100" s="15"/>
    </row>
    <row r="101" spans="11:30" ht="13.5" customHeight="1">
      <c r="K101" s="15"/>
      <c r="L101" s="15"/>
      <c r="M101" s="15"/>
      <c r="N101" s="15"/>
      <c r="O101" s="15"/>
      <c r="P101" s="15"/>
      <c r="Q101" s="15"/>
      <c r="R101" s="15"/>
      <c r="S101" s="52"/>
      <c r="T101" s="15"/>
      <c r="U101" s="15"/>
      <c r="V101" s="15"/>
      <c r="W101" s="15"/>
      <c r="X101" s="15"/>
      <c r="Y101" s="15"/>
      <c r="Z101" s="15"/>
      <c r="AA101" s="15"/>
      <c r="AB101" s="15"/>
      <c r="AC101" s="15"/>
      <c r="AD101" s="15"/>
    </row>
    <row r="102" spans="11:30">
      <c r="K102" s="15"/>
      <c r="L102" s="15"/>
      <c r="M102" s="15"/>
      <c r="N102" s="15"/>
      <c r="O102" s="15"/>
      <c r="P102" s="15"/>
      <c r="Q102" s="15"/>
      <c r="R102" s="15"/>
      <c r="S102" s="52"/>
      <c r="T102" s="15"/>
      <c r="U102" s="15"/>
      <c r="V102" s="15"/>
      <c r="W102" s="15"/>
      <c r="X102" s="15"/>
      <c r="Y102" s="15"/>
      <c r="Z102" s="15"/>
      <c r="AA102" s="15"/>
      <c r="AB102" s="15"/>
      <c r="AC102" s="15"/>
      <c r="AD102" s="15"/>
    </row>
    <row r="103" spans="11:30">
      <c r="K103" s="15"/>
      <c r="L103" s="15"/>
      <c r="M103" s="15"/>
      <c r="N103" s="15"/>
      <c r="O103" s="15"/>
      <c r="P103" s="15"/>
      <c r="Q103" s="15"/>
      <c r="R103" s="15"/>
      <c r="S103" s="52"/>
      <c r="T103" s="15"/>
      <c r="U103" s="15"/>
      <c r="V103" s="15"/>
      <c r="W103" s="15"/>
      <c r="X103" s="15"/>
      <c r="Y103" s="15"/>
      <c r="Z103" s="15"/>
      <c r="AA103" s="15"/>
      <c r="AB103" s="15"/>
      <c r="AC103" s="15"/>
      <c r="AD103" s="15"/>
    </row>
  </sheetData>
  <mergeCells count="15">
    <mergeCell ref="B4:K4"/>
    <mergeCell ref="B91:K91"/>
    <mergeCell ref="J1:K1"/>
    <mergeCell ref="B87:K87"/>
    <mergeCell ref="B88:K88"/>
    <mergeCell ref="B89:K89"/>
    <mergeCell ref="J29:K29"/>
    <mergeCell ref="J31:K31"/>
    <mergeCell ref="M13:O13"/>
    <mergeCell ref="M27:O27"/>
    <mergeCell ref="M35:O38"/>
    <mergeCell ref="B95:K95"/>
    <mergeCell ref="B94:K94"/>
    <mergeCell ref="B90:K90"/>
    <mergeCell ref="B92:K92"/>
  </mergeCells>
  <phoneticPr fontId="5" type="noConversion"/>
  <dataValidations disablePrompts="1" count="1">
    <dataValidation type="list" allowBlank="1" showInputMessage="1" showErrorMessage="1" sqref="J1" xr:uid="{00000000-0002-0000-0000-000000000000}">
      <formula1>lingua</formula1>
    </dataValidation>
  </dataValidations>
  <pageMargins left="0.78740157480314965" right="0.39370078740157483" top="0.39370078740157483" bottom="0.59055118110236227" header="0.19685039370078741" footer="0.19685039370078741"/>
  <pageSetup paperSize="8" scale="69" orientation="landscape" r:id="rId1"/>
  <headerFooter>
    <oddFooter xml:space="preserve">&amp;LIndustrielle Betriebe Interlaken AG, Fabrikstrasse 8, 3800 Interlaken, Telefon 033 826 30 00, info@ibi.ch, ibi.ch
</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EB07-4431-478C-81BB-2A20CD49C424}">
  <sheetPr>
    <tabColor theme="5" tint="0.39997558519241921"/>
  </sheetPr>
  <dimension ref="A1:A34"/>
  <sheetViews>
    <sheetView showGridLines="0" zoomScaleNormal="100" workbookViewId="0">
      <selection activeCell="F6" sqref="F6"/>
    </sheetView>
  </sheetViews>
  <sheetFormatPr defaultColWidth="11.42578125" defaultRowHeight="12.6"/>
  <cols>
    <col min="1" max="1" width="114" customWidth="1"/>
  </cols>
  <sheetData>
    <row r="1" spans="1:1" ht="18">
      <c r="A1" s="25" t="s">
        <v>86</v>
      </c>
    </row>
    <row r="2" spans="1:1" ht="6.75" customHeight="1"/>
    <row r="3" spans="1:1" ht="65.25" customHeight="1">
      <c r="A3" s="41" t="s">
        <v>87</v>
      </c>
    </row>
    <row r="4" spans="1:1" ht="301.5" customHeight="1">
      <c r="A4" s="35"/>
    </row>
    <row r="5" spans="1:1" ht="24.95" customHeight="1">
      <c r="A5" s="36" t="s">
        <v>34</v>
      </c>
    </row>
    <row r="6" spans="1:1" s="39" customFormat="1" ht="30" customHeight="1">
      <c r="A6" s="40" t="s">
        <v>88</v>
      </c>
    </row>
    <row r="7" spans="1:1" s="39" customFormat="1" ht="30" customHeight="1">
      <c r="A7" s="40" t="s">
        <v>89</v>
      </c>
    </row>
    <row r="8" spans="1:1" ht="24.95" customHeight="1">
      <c r="A8" s="37" t="s">
        <v>43</v>
      </c>
    </row>
    <row r="9" spans="1:1" s="39" customFormat="1" ht="30" customHeight="1">
      <c r="A9" s="40" t="s">
        <v>90</v>
      </c>
    </row>
    <row r="10" spans="1:1" s="39" customFormat="1" ht="20.100000000000001" customHeight="1">
      <c r="A10" s="40" t="s">
        <v>91</v>
      </c>
    </row>
    <row r="11" spans="1:1" s="39" customFormat="1" ht="20.100000000000001" customHeight="1">
      <c r="A11" s="40" t="s">
        <v>92</v>
      </c>
    </row>
    <row r="12" spans="1:1" s="39" customFormat="1" ht="30" customHeight="1">
      <c r="A12" s="40" t="s">
        <v>93</v>
      </c>
    </row>
    <row r="13" spans="1:1" s="39" customFormat="1" ht="20.100000000000001" customHeight="1">
      <c r="A13" s="40" t="s">
        <v>94</v>
      </c>
    </row>
    <row r="14" spans="1:1" s="39" customFormat="1" ht="30" customHeight="1">
      <c r="A14" s="40" t="s">
        <v>95</v>
      </c>
    </row>
    <row r="15" spans="1:1" ht="24.95" customHeight="1">
      <c r="A15" s="38" t="s">
        <v>69</v>
      </c>
    </row>
    <row r="16" spans="1:1" s="39" customFormat="1" ht="30" customHeight="1">
      <c r="A16" s="40" t="s">
        <v>96</v>
      </c>
    </row>
    <row r="17" spans="1:1" s="39" customFormat="1" ht="31.5" customHeight="1">
      <c r="A17" s="40" t="s">
        <v>97</v>
      </c>
    </row>
    <row r="18" spans="1:1" s="39" customFormat="1" ht="60" customHeight="1">
      <c r="A18" s="40" t="s">
        <v>98</v>
      </c>
    </row>
    <row r="19" spans="1:1">
      <c r="A19" s="15"/>
    </row>
    <row r="20" spans="1:1" ht="15.6">
      <c r="A20" s="28"/>
    </row>
    <row r="21" spans="1:1" ht="15.6">
      <c r="A21" s="28"/>
    </row>
    <row r="23" spans="1:1">
      <c r="A23" s="15"/>
    </row>
    <row r="25" spans="1:1">
      <c r="A25" s="15"/>
    </row>
    <row r="27" spans="1:1">
      <c r="A27" s="15"/>
    </row>
    <row r="29" spans="1:1">
      <c r="A29" s="15"/>
    </row>
    <row r="31" spans="1:1">
      <c r="A31" s="15"/>
    </row>
    <row r="33" spans="1:1">
      <c r="A33" s="15"/>
    </row>
    <row r="34" spans="1:1">
      <c r="A34" s="29"/>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zoomScale="70" zoomScaleNormal="70" workbookViewId="0">
      <selection activeCell="I37" sqref="I37"/>
    </sheetView>
  </sheetViews>
  <sheetFormatPr defaultColWidth="9.140625" defaultRowHeight="12.6"/>
  <cols>
    <col min="1" max="1" width="7.42578125" customWidth="1"/>
    <col min="2" max="2" width="15.42578125" customWidth="1"/>
    <col min="3" max="3" width="11.85546875" customWidth="1"/>
    <col min="4" max="4" width="8" customWidth="1"/>
    <col min="5" max="5" width="12.140625" customWidth="1"/>
  </cols>
  <sheetData>
    <row r="1" spans="1:5" ht="14.45">
      <c r="A1" s="3" t="s">
        <v>99</v>
      </c>
      <c r="B1" s="4"/>
      <c r="C1" s="4"/>
      <c r="D1" s="4"/>
      <c r="E1" s="4"/>
    </row>
    <row r="2" spans="1:5">
      <c r="A2" t="s">
        <v>100</v>
      </c>
      <c r="D2">
        <f>'ZEV Tarif'!H11</f>
        <v>30</v>
      </c>
      <c r="E2" t="s">
        <v>8</v>
      </c>
    </row>
    <row r="3" spans="1:5">
      <c r="A3" t="s">
        <v>101</v>
      </c>
      <c r="D3" s="13">
        <v>0.8</v>
      </c>
    </row>
    <row r="4" spans="1:5">
      <c r="A4" s="1" t="s">
        <v>102</v>
      </c>
      <c r="D4" s="13">
        <v>1200</v>
      </c>
      <c r="E4" t="s">
        <v>103</v>
      </c>
    </row>
    <row r="5" spans="1:5">
      <c r="A5" s="1" t="s">
        <v>104</v>
      </c>
      <c r="D5" s="13">
        <v>0.5</v>
      </c>
      <c r="E5" t="s">
        <v>19</v>
      </c>
    </row>
    <row r="7" spans="1:5" ht="14.45">
      <c r="A7" s="5" t="s">
        <v>105</v>
      </c>
      <c r="B7" s="5" t="s">
        <v>106</v>
      </c>
      <c r="C7" s="5"/>
      <c r="D7" s="5"/>
      <c r="E7" s="5"/>
    </row>
    <row r="8" spans="1:5" ht="14.45">
      <c r="A8" s="5"/>
      <c r="B8" s="5" t="s">
        <v>107</v>
      </c>
      <c r="C8" s="5"/>
      <c r="D8" s="5"/>
      <c r="E8" s="5"/>
    </row>
    <row r="9" spans="1:5" ht="14.45">
      <c r="A9" s="5"/>
      <c r="B9" s="5" t="s">
        <v>108</v>
      </c>
      <c r="C9" s="5"/>
      <c r="D9" s="5"/>
      <c r="E9" s="5"/>
    </row>
    <row r="10" spans="1:5">
      <c r="A10" s="6">
        <v>0</v>
      </c>
      <c r="B10" s="14">
        <f>$D$2*$D$3*$D$4</f>
        <v>28800</v>
      </c>
      <c r="C10" s="6"/>
      <c r="D10" s="6"/>
      <c r="E10" s="6"/>
    </row>
    <row r="11" spans="1:5">
      <c r="A11" s="2">
        <v>1</v>
      </c>
      <c r="B11" s="2">
        <f>$D$2*$D$3*$D$4</f>
        <v>28800</v>
      </c>
      <c r="C11" s="2"/>
      <c r="D11" s="2"/>
      <c r="E11" s="2"/>
    </row>
    <row r="12" spans="1:5">
      <c r="A12" s="2">
        <v>2</v>
      </c>
      <c r="B12" s="2">
        <f>B11*(1-$D$5/100)</f>
        <v>28656</v>
      </c>
      <c r="C12" s="2"/>
      <c r="D12" s="2"/>
      <c r="E12" s="2"/>
    </row>
    <row r="13" spans="1:5">
      <c r="A13" s="2">
        <v>3</v>
      </c>
      <c r="B13" s="2">
        <f t="shared" ref="B13:B40" si="0">B12*(1-$D$5/100)</f>
        <v>28512.720000000001</v>
      </c>
      <c r="C13" s="2"/>
      <c r="D13" s="2"/>
      <c r="E13" s="2"/>
    </row>
    <row r="14" spans="1:5">
      <c r="A14" s="2">
        <v>4</v>
      </c>
      <c r="B14" s="2">
        <f t="shared" si="0"/>
        <v>28370.1564</v>
      </c>
      <c r="C14" s="2"/>
      <c r="D14" s="2"/>
      <c r="E14" s="2"/>
    </row>
    <row r="15" spans="1:5">
      <c r="A15" s="2">
        <v>5</v>
      </c>
      <c r="B15" s="2">
        <f t="shared" si="0"/>
        <v>28228.305617999999</v>
      </c>
      <c r="C15" s="2"/>
      <c r="D15" s="2"/>
      <c r="E15" s="2"/>
    </row>
    <row r="16" spans="1:5">
      <c r="A16" s="2">
        <v>6</v>
      </c>
      <c r="B16" s="2">
        <f t="shared" si="0"/>
        <v>28087.164089909998</v>
      </c>
      <c r="C16" s="2"/>
      <c r="D16" s="2"/>
      <c r="E16" s="2"/>
    </row>
    <row r="17" spans="1:5">
      <c r="A17" s="2">
        <v>7</v>
      </c>
      <c r="B17" s="2">
        <f t="shared" si="0"/>
        <v>27946.728269460447</v>
      </c>
      <c r="C17" s="2"/>
      <c r="D17" s="2"/>
      <c r="E17" s="2"/>
    </row>
    <row r="18" spans="1:5">
      <c r="A18" s="2">
        <v>8</v>
      </c>
      <c r="B18" s="2">
        <f t="shared" si="0"/>
        <v>27806.994628113145</v>
      </c>
      <c r="C18" s="2"/>
      <c r="D18" s="2"/>
      <c r="E18" s="2"/>
    </row>
    <row r="19" spans="1:5">
      <c r="A19" s="2">
        <v>9</v>
      </c>
      <c r="B19" s="2">
        <f t="shared" si="0"/>
        <v>27667.959654972579</v>
      </c>
      <c r="C19" s="2"/>
      <c r="D19" s="2"/>
      <c r="E19" s="2"/>
    </row>
    <row r="20" spans="1:5">
      <c r="A20" s="2">
        <v>10</v>
      </c>
      <c r="B20" s="2">
        <f t="shared" si="0"/>
        <v>27529.619856697715</v>
      </c>
      <c r="C20" s="2"/>
      <c r="D20" s="2"/>
      <c r="E20" s="2"/>
    </row>
    <row r="21" spans="1:5">
      <c r="A21" s="2">
        <v>11</v>
      </c>
      <c r="B21" s="2">
        <f t="shared" si="0"/>
        <v>27391.971757414227</v>
      </c>
      <c r="C21" s="2"/>
      <c r="D21" s="2"/>
      <c r="E21" s="2"/>
    </row>
    <row r="22" spans="1:5">
      <c r="A22" s="2">
        <v>12</v>
      </c>
      <c r="B22" s="2">
        <f t="shared" si="0"/>
        <v>27255.011898627155</v>
      </c>
      <c r="C22" s="2"/>
      <c r="D22" s="2"/>
      <c r="E22" s="2"/>
    </row>
    <row r="23" spans="1:5">
      <c r="A23" s="2">
        <v>13</v>
      </c>
      <c r="B23" s="2">
        <f t="shared" si="0"/>
        <v>27118.736839134021</v>
      </c>
      <c r="C23" s="2"/>
      <c r="D23" s="2"/>
      <c r="E23" s="2"/>
    </row>
    <row r="24" spans="1:5">
      <c r="A24" s="2">
        <v>14</v>
      </c>
      <c r="B24" s="2">
        <f t="shared" si="0"/>
        <v>26983.143154938349</v>
      </c>
      <c r="C24" s="2"/>
      <c r="D24" s="2"/>
      <c r="E24" s="2"/>
    </row>
    <row r="25" spans="1:5">
      <c r="A25" s="2">
        <v>15</v>
      </c>
      <c r="B25" s="2">
        <f t="shared" si="0"/>
        <v>26848.227439163657</v>
      </c>
      <c r="C25" s="2"/>
      <c r="D25" s="2"/>
      <c r="E25" s="2"/>
    </row>
    <row r="26" spans="1:5">
      <c r="A26" s="2">
        <v>16</v>
      </c>
      <c r="B26" s="2">
        <f t="shared" si="0"/>
        <v>26713.986301967838</v>
      </c>
      <c r="C26" s="2"/>
      <c r="D26" s="2"/>
      <c r="E26" s="2"/>
    </row>
    <row r="27" spans="1:5">
      <c r="A27" s="2">
        <v>17</v>
      </c>
      <c r="B27" s="2">
        <f t="shared" si="0"/>
        <v>26580.416370457999</v>
      </c>
      <c r="C27" s="2"/>
      <c r="D27" s="2"/>
      <c r="E27" s="2"/>
    </row>
    <row r="28" spans="1:5">
      <c r="A28" s="2">
        <v>18</v>
      </c>
      <c r="B28" s="2">
        <f t="shared" si="0"/>
        <v>26447.514288605707</v>
      </c>
      <c r="C28" s="2"/>
      <c r="D28" s="2"/>
      <c r="E28" s="2"/>
    </row>
    <row r="29" spans="1:5">
      <c r="A29" s="2">
        <v>19</v>
      </c>
      <c r="B29" s="2">
        <f t="shared" si="0"/>
        <v>26315.27671716268</v>
      </c>
      <c r="C29" s="2"/>
      <c r="D29" s="2"/>
      <c r="E29" s="2"/>
    </row>
    <row r="30" spans="1:5">
      <c r="A30" s="2">
        <v>20</v>
      </c>
      <c r="B30" s="2">
        <f t="shared" si="0"/>
        <v>26183.700333576868</v>
      </c>
      <c r="C30" s="2"/>
      <c r="D30" s="2"/>
      <c r="E30" s="2"/>
    </row>
    <row r="31" spans="1:5">
      <c r="A31" s="2">
        <v>21</v>
      </c>
      <c r="B31" s="2">
        <f t="shared" si="0"/>
        <v>26052.781831908982</v>
      </c>
      <c r="C31" s="2"/>
      <c r="D31" s="2"/>
      <c r="E31" s="2"/>
    </row>
    <row r="32" spans="1:5">
      <c r="A32" s="2">
        <v>22</v>
      </c>
      <c r="B32" s="2">
        <f t="shared" si="0"/>
        <v>25922.517922749437</v>
      </c>
      <c r="C32" s="2"/>
      <c r="D32" s="2"/>
      <c r="E32" s="2"/>
    </row>
    <row r="33" spans="1:5">
      <c r="A33" s="2">
        <v>23</v>
      </c>
      <c r="B33" s="2">
        <f t="shared" si="0"/>
        <v>25792.905333135692</v>
      </c>
      <c r="C33" s="2"/>
      <c r="D33" s="2"/>
      <c r="E33" s="2"/>
    </row>
    <row r="34" spans="1:5">
      <c r="A34" s="2">
        <v>24</v>
      </c>
      <c r="B34" s="2">
        <f t="shared" si="0"/>
        <v>25663.940806470015</v>
      </c>
      <c r="C34" s="2"/>
      <c r="D34" s="2"/>
      <c r="E34" s="2"/>
    </row>
    <row r="35" spans="1:5">
      <c r="A35" s="2">
        <v>25</v>
      </c>
      <c r="B35" s="2">
        <f t="shared" si="0"/>
        <v>25535.621102437664</v>
      </c>
      <c r="C35" s="2"/>
      <c r="D35" s="2"/>
      <c r="E35" s="2"/>
    </row>
    <row r="36" spans="1:5">
      <c r="A36" s="2">
        <v>26</v>
      </c>
      <c r="B36" s="2">
        <f t="shared" si="0"/>
        <v>25407.942996925474</v>
      </c>
    </row>
    <row r="37" spans="1:5">
      <c r="A37" s="2">
        <v>27</v>
      </c>
      <c r="B37" s="2">
        <f t="shared" si="0"/>
        <v>25280.903281940846</v>
      </c>
    </row>
    <row r="38" spans="1:5">
      <c r="A38" s="2">
        <v>28</v>
      </c>
      <c r="B38" s="2">
        <f t="shared" si="0"/>
        <v>25154.498765531142</v>
      </c>
    </row>
    <row r="39" spans="1:5">
      <c r="A39" s="2">
        <v>29</v>
      </c>
      <c r="B39" s="2">
        <f t="shared" si="0"/>
        <v>25028.726271703486</v>
      </c>
    </row>
    <row r="40" spans="1:5">
      <c r="A40" s="2">
        <v>30</v>
      </c>
      <c r="B40" s="2">
        <f t="shared" si="0"/>
        <v>24903.582640344968</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zoomScale="70" zoomScaleNormal="70" workbookViewId="0">
      <selection activeCell="N36" sqref="N36"/>
    </sheetView>
  </sheetViews>
  <sheetFormatPr defaultColWidth="9.140625" defaultRowHeight="12.6"/>
  <cols>
    <col min="1" max="1" width="2" customWidth="1"/>
    <col min="2" max="2" width="16.42578125" customWidth="1"/>
    <col min="3" max="3" width="13.140625" customWidth="1"/>
    <col min="4" max="9" width="15.5703125" customWidth="1"/>
    <col min="10" max="10" width="1.85546875" customWidth="1"/>
  </cols>
  <sheetData>
    <row r="1" spans="2:9" ht="14.45" customHeight="1">
      <c r="B1" s="12" t="s">
        <v>109</v>
      </c>
    </row>
    <row r="13" spans="2:9">
      <c r="B13" s="1" t="s">
        <v>110</v>
      </c>
      <c r="D13" s="13">
        <v>25</v>
      </c>
      <c r="E13" s="1" t="s">
        <v>6</v>
      </c>
    </row>
    <row r="14" spans="2:9">
      <c r="B14" s="1" t="s">
        <v>111</v>
      </c>
      <c r="D14" s="1" t="s">
        <v>112</v>
      </c>
      <c r="E14" s="1"/>
    </row>
    <row r="15" spans="2:9">
      <c r="B15" s="1" t="s">
        <v>113</v>
      </c>
      <c r="D15" s="7">
        <v>5.0000000000000001E-3</v>
      </c>
      <c r="E15" s="1"/>
    </row>
    <row r="16" spans="2:9">
      <c r="B16" s="1" t="s">
        <v>114</v>
      </c>
      <c r="D16" s="7">
        <f>D20+$D$15</f>
        <v>1.7500000000000002E-2</v>
      </c>
      <c r="E16" s="7">
        <f t="shared" ref="E16:I16" si="0">E20+$D$15</f>
        <v>0.02</v>
      </c>
      <c r="F16" s="7">
        <f t="shared" si="0"/>
        <v>2.2500000000000003E-2</v>
      </c>
      <c r="G16" s="7">
        <f t="shared" si="0"/>
        <v>2.5000000000000001E-2</v>
      </c>
      <c r="H16" s="7">
        <f t="shared" si="0"/>
        <v>2.75E-2</v>
      </c>
      <c r="I16" s="7">
        <f t="shared" si="0"/>
        <v>3.0000000000000002E-2</v>
      </c>
    </row>
    <row r="19" spans="1:10">
      <c r="A19" s="8"/>
      <c r="B19" s="8"/>
      <c r="C19" s="8"/>
      <c r="D19" s="8"/>
      <c r="E19" s="8"/>
      <c r="F19" s="8"/>
      <c r="G19" s="8"/>
      <c r="H19" s="8"/>
      <c r="I19" s="8"/>
      <c r="J19" s="8"/>
    </row>
    <row r="20" spans="1:10">
      <c r="A20" s="8"/>
      <c r="B20" s="9" t="s">
        <v>111</v>
      </c>
      <c r="C20" s="8"/>
      <c r="D20" s="10">
        <v>1.2500000000000001E-2</v>
      </c>
      <c r="E20" s="10">
        <v>1.4999999999999999E-2</v>
      </c>
      <c r="F20" s="10">
        <v>1.7500000000000002E-2</v>
      </c>
      <c r="G20" s="10">
        <v>0.02</v>
      </c>
      <c r="H20" s="10">
        <v>2.2499999999999999E-2</v>
      </c>
      <c r="I20" s="10">
        <v>2.5000000000000001E-2</v>
      </c>
      <c r="J20" s="8"/>
    </row>
    <row r="21" spans="1:10">
      <c r="A21" s="8"/>
      <c r="B21" s="8"/>
      <c r="C21" s="8"/>
      <c r="D21" s="8"/>
      <c r="E21" s="8"/>
      <c r="F21" s="8"/>
      <c r="G21" s="8"/>
      <c r="H21" s="8"/>
      <c r="I21" s="8"/>
      <c r="J21" s="8"/>
    </row>
    <row r="22" spans="1:10">
      <c r="A22" s="8"/>
      <c r="B22" s="9" t="s">
        <v>115</v>
      </c>
      <c r="C22" s="8"/>
      <c r="D22" s="11">
        <f>(POWER((1+D16),$D$13)*D16/(POWER((1+D16),$D$13)-1))*100</f>
        <v>4.9729516284687829</v>
      </c>
      <c r="E22" s="11">
        <f>(POWER((1+E16),$D$13)*E16/(POWER((1+E16),$D$13)-1))*100</f>
        <v>5.1220438417394734</v>
      </c>
      <c r="F22" s="11">
        <f t="shared" ref="F22:I22" si="1">(POWER((1+F16),$D$13)*F16/(POWER((1+F16),$D$13)-1))*100</f>
        <v>5.2735988908240374</v>
      </c>
      <c r="G22" s="11">
        <f t="shared" si="1"/>
        <v>5.4275921045792703</v>
      </c>
      <c r="H22" s="11">
        <f t="shared" si="1"/>
        <v>5.5839973499395201</v>
      </c>
      <c r="I22" s="11">
        <f t="shared" si="1"/>
        <v>5.7427871039127831</v>
      </c>
      <c r="J22" s="8"/>
    </row>
    <row r="23" spans="1:10">
      <c r="A23" s="8"/>
      <c r="B23" s="8"/>
      <c r="C23" s="8"/>
      <c r="D23" s="8"/>
      <c r="E23" s="8"/>
      <c r="F23" s="8"/>
      <c r="G23" s="8"/>
      <c r="H23" s="8"/>
      <c r="I23" s="8"/>
      <c r="J23" s="8"/>
    </row>
  </sheetData>
  <pageMargins left="0.7" right="0.7" top="0.75" bottom="0.75" header="0.3" footer="0.3"/>
  <customProperties>
    <customPr name="EpmWorksheetKeyString_GU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9BFAE1F0589543AD5E65FDB25C4A85" ma:contentTypeVersion="19" ma:contentTypeDescription="Create a new document." ma:contentTypeScope="" ma:versionID="7ac35f32898eb006d790fe06a0b8fbc7">
  <xsd:schema xmlns:xsd="http://www.w3.org/2001/XMLSchema" xmlns:xs="http://www.w3.org/2001/XMLSchema" xmlns:p="http://schemas.microsoft.com/office/2006/metadata/properties" xmlns:ns2="8f31161c-c892-47c1-9531-1eacc3176399" xmlns:ns3="743f40dd-4b1c-417b-9117-af702fde9cb5" targetNamespace="http://schemas.microsoft.com/office/2006/metadata/properties" ma:root="true" ma:fieldsID="6ab3da93f01fbc5f26c593071cb19736" ns2:_="" ns3:_="">
    <xsd:import namespace="8f31161c-c892-47c1-9531-1eacc3176399"/>
    <xsd:import namespace="743f40dd-4b1c-417b-9117-af702fde9c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2:Datum_x002f_Uhrzeit"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31161c-c892-47c1-9531-1eacc3176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1c368d5-fa5c-44e7-8031-f0b39b192036"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3f40dd-4b1c-417b-9117-af702fde9cb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ed311b2-ede7-43a2-bf20-99e4cf23544a}" ma:internalName="TaxCatchAll" ma:showField="CatchAllData" ma:web="743f40dd-4b1c-417b-9117-af702fde9c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31161c-c892-47c1-9531-1eacc3176399">
      <Terms xmlns="http://schemas.microsoft.com/office/infopath/2007/PartnerControls"/>
    </lcf76f155ced4ddcb4097134ff3c332f>
    <TaxCatchAll xmlns="743f40dd-4b1c-417b-9117-af702fde9cb5" xsi:nil="true"/>
    <Datum_x002f_Uhrzeit xmlns="8f31161c-c892-47c1-9531-1eacc3176399" xsi:nil="true"/>
  </documentManagement>
</p:properties>
</file>

<file path=customXml/item4.xml><?xml version="1.0" encoding="utf-8"?>
<f:fields xmlns:f="http://schemas.fabasoft.com/folio/2007/fields">
  <f:record ref="">
    <f:field ref="objname" par="" edit="true" text="190903_ZEV_Form_Berechnung_Gestehungskosten_d-f-i"/>
    <f:field ref="objsubject" par="" edit="true" text=""/>
    <f:field ref="objcreatedby" par="" text="Hintz, Wieland (BFE - hiw)"/>
    <f:field ref="objcreatedat" par="" text="05.09.2019 12:31:32"/>
    <f:field ref="objchangedby" par="" text="Fahrni, Joëlle (BFE - faj)"/>
    <f:field ref="objmodifiedat" par="" text="05.09.2019 14:38:28"/>
    <f:field ref="doc_FSCFOLIO_1_1001_FieldDocumentNumber" par="" text=""/>
    <f:field ref="doc_FSCFOLIO_1_1001_FieldSubject" par="" edit="true" text=""/>
    <f:field ref="FSCFOLIO_1_1001_FieldCurrentUser" par="" text="Wieland Hintz"/>
    <f:field ref="CCAPRECONFIG_15_1001_Objektname" par="" edit="true" text="190903_ZEV_Form_Berechnung_Gestehungskosten_d-f-i"/>
    <f:field ref="CHPRECONFIG_1_1001_Objektname" par="" edit="true" text="190903_ZEV_Form_Berechnung_Gestehungskosten_d-f-i"/>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FFB6C5ED-06A4-479D-872D-2152DFE14538}"/>
</file>

<file path=customXml/itemProps2.xml><?xml version="1.0" encoding="utf-8"?>
<ds:datastoreItem xmlns:ds="http://schemas.openxmlformats.org/officeDocument/2006/customXml" ds:itemID="{31F366C2-0772-4603-BC0A-6BE83EBF733E}"/>
</file>

<file path=customXml/itemProps3.xml><?xml version="1.0" encoding="utf-8"?>
<ds:datastoreItem xmlns:ds="http://schemas.openxmlformats.org/officeDocument/2006/customXml" ds:itemID="{7E8F0380-172E-4F17-819B-B306535776BC}"/>
</file>

<file path=customXml/itemProps4.xml><?xml version="1.0" encoding="utf-8"?>
<ds:datastoreItem xmlns:ds="http://schemas.openxmlformats.org/officeDocument/2006/customXml" ds:itemID="{4E8A9591-F074-446B-902F-511FF79C122F}"/>
</file>

<file path=docProps/app.xml><?xml version="1.0" encoding="utf-8"?>
<Properties xmlns="http://schemas.openxmlformats.org/officeDocument/2006/extended-properties" xmlns:vt="http://schemas.openxmlformats.org/officeDocument/2006/docPropsVTypes">
  <Application>Microsoft Excel Online</Application>
  <Manager/>
  <Company>HEV Schweiz</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Ammann</dc:creator>
  <cp:keywords/>
  <dc:description/>
  <cp:lastModifiedBy/>
  <cp:revision/>
  <dcterms:created xsi:type="dcterms:W3CDTF">2008-09-25T13:20:50Z</dcterms:created>
  <dcterms:modified xsi:type="dcterms:W3CDTF">2025-03-25T07:35:00Z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Erneuerbare Energie</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hiw</vt:lpwstr>
  </property>
  <property fmtid="{D5CDD505-2E9C-101B-9397-08002B2CF9AE}" pid="19" name="FSC#UVEKCFG@15.1700:CategoryReference">
    <vt:lpwstr>124.1</vt:lpwstr>
  </property>
  <property fmtid="{D5CDD505-2E9C-101B-9397-08002B2CF9AE}" pid="20" name="FSC#UVEKCFG@15.1700:cooAddress">
    <vt:lpwstr>COO.2207.110.3.1862837</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190903_ZEV_Form_Berechnung_Gestehungskosten_d-f-i</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2019-09-05-0188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05.09.2019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190903_ZEV_Form_Berechnung_Gestehungskosten_d-f-i</vt:lpwstr>
  </property>
  <property fmtid="{D5CDD505-2E9C-101B-9397-08002B2CF9AE}" pid="100" name="FSC#UVEKCFG@15.1700:Nummer">
    <vt:lpwstr>2019-09-05-0188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124.1-00015</vt:lpwstr>
  </property>
  <property fmtid="{D5CDD505-2E9C-101B-9397-08002B2CF9AE}" pid="136" name="FSC#COOELAK@1.1001:FileRefYear">
    <vt:lpwstr>2013</vt:lpwstr>
  </property>
  <property fmtid="{D5CDD505-2E9C-101B-9397-08002B2CF9AE}" pid="137" name="FSC#COOELAK@1.1001:FileRefOrdinal">
    <vt:lpwstr>15</vt:lpwstr>
  </property>
  <property fmtid="{D5CDD505-2E9C-101B-9397-08002B2CF9AE}" pid="138" name="FSC#COOELAK@1.1001:FileRefOU">
    <vt:lpwstr>FC</vt:lpwstr>
  </property>
  <property fmtid="{D5CDD505-2E9C-101B-9397-08002B2CF9AE}" pid="139" name="FSC#COOELAK@1.1001:Organization">
    <vt:lpwstr/>
  </property>
  <property fmtid="{D5CDD505-2E9C-101B-9397-08002B2CF9AE}" pid="140" name="FSC#COOELAK@1.1001:Owner">
    <vt:lpwstr>Hintz Wieland</vt:lpwstr>
  </property>
  <property fmtid="{D5CDD505-2E9C-101B-9397-08002B2CF9AE}" pid="141" name="FSC#COOELAK@1.1001:OwnerExtension">
    <vt:lpwstr>+41 58 469 30 89</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Erneuerbare Energie (BFE)</vt:lpwstr>
  </property>
  <property fmtid="{D5CDD505-2E9C-101B-9397-08002B2CF9AE}" pid="148" name="FSC#COOELAK@1.1001:CreatedAt">
    <vt:lpwstr>05.09.2019</vt:lpwstr>
  </property>
  <property fmtid="{D5CDD505-2E9C-101B-9397-08002B2CF9AE}" pid="149" name="FSC#COOELAK@1.1001:OU">
    <vt:lpwstr>Erneuerbare Energie (BFE)</vt:lpwstr>
  </property>
  <property fmtid="{D5CDD505-2E9C-101B-9397-08002B2CF9AE}" pid="150" name="FSC#COOELAK@1.1001:Priority">
    <vt:lpwstr> ()</vt:lpwstr>
  </property>
  <property fmtid="{D5CDD505-2E9C-101B-9397-08002B2CF9AE}" pid="151" name="FSC#COOELAK@1.1001:ObjBarCode">
    <vt:lpwstr>*COO.2207.110.3.1862837*</vt:lpwstr>
  </property>
  <property fmtid="{D5CDD505-2E9C-101B-9397-08002B2CF9AE}" pid="152" name="FSC#COOELAK@1.1001:RefBarCode">
    <vt:lpwstr>*COO.2207.110.2.1862838*</vt:lpwstr>
  </property>
  <property fmtid="{D5CDD505-2E9C-101B-9397-08002B2CF9AE}" pid="153" name="FSC#COOELAK@1.1001:FileRefBarCode">
    <vt:lpwstr>*124.1-00015*</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124.1</vt:lpwstr>
  </property>
  <property fmtid="{D5CDD505-2E9C-101B-9397-08002B2CF9AE}" pid="167" name="FSC#COOELAK@1.1001:CurrentUserRolePos">
    <vt:lpwstr>Sachbearbeiter/in</vt:lpwstr>
  </property>
  <property fmtid="{D5CDD505-2E9C-101B-9397-08002B2CF9AE}" pid="168" name="FSC#COOELAK@1.1001:CurrentUserEmail">
    <vt:lpwstr>Wieland.Hintz@bfe.admin.ch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190903_ZEV_Form_Berechnung_Gestehungskosten_d-f-i</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124.1-00015/00289/00116/00014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COO.2207.110.3.1862837</vt:lpwstr>
  </property>
  <property fmtid="{D5CDD505-2E9C-101B-9397-08002B2CF9AE}" pid="198" name="FSC#FSCFOLIO@1.1001:docpropproject">
    <vt:lpwstr/>
  </property>
  <property fmtid="{D5CDD505-2E9C-101B-9397-08002B2CF9AE}" pid="199" name="ContentTypeId">
    <vt:lpwstr>0x010100879BFAE1F0589543AD5E65FDB25C4A85</vt:lpwstr>
  </property>
  <property fmtid="{D5CDD505-2E9C-101B-9397-08002B2CF9AE}" pid="200" name="MediaServiceImageTags">
    <vt:lpwstr/>
  </property>
</Properties>
</file>